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4995" tabRatio="935" activeTab="0"/>
  </bookViews>
  <sheets>
    <sheet name="First-Page" sheetId="1" r:id="rId1"/>
    <sheet name="Contents" sheetId="2" r:id="rId2"/>
    <sheet name="Sheet1" sheetId="3" r:id="rId3"/>
    <sheet name="AT-1-Gen_Info " sheetId="4" r:id="rId4"/>
    <sheet name="AT-2-S1 BUDGET" sheetId="5" r:id="rId5"/>
    <sheet name="AT_2A_fundflow" sheetId="6" r:id="rId6"/>
    <sheet name="AT-3" sheetId="7" r:id="rId7"/>
    <sheet name="AT3A_cvrg(Insti)_PY" sheetId="8" r:id="rId8"/>
    <sheet name="AT3B_cvrg(Insti)_UPY " sheetId="9" r:id="rId9"/>
    <sheet name="AT3C_cvrg(Insti)_UPY " sheetId="10" r:id="rId10"/>
    <sheet name="enrolment vs availed_PY" sheetId="11" r:id="rId11"/>
    <sheet name="enrolment vs availed_UPY" sheetId="12" r:id="rId12"/>
    <sheet name="AT-4B" sheetId="13" r:id="rId13"/>
    <sheet name="T5_PLAN_vs_PRFM" sheetId="14" r:id="rId14"/>
    <sheet name="T5A_PLAN_vs_PRFM " sheetId="15" r:id="rId15"/>
    <sheet name="T5B_PLAN_vs_PRFM  (2)" sheetId="16" r:id="rId16"/>
    <sheet name="T5C_Drought_PLAN_vs_PRFM " sheetId="17" r:id="rId17"/>
    <sheet name="T5D_Drought_PLAN_vs_PRFM  " sheetId="18" r:id="rId18"/>
    <sheet name="T6_FG_py_Utlsn" sheetId="19" r:id="rId19"/>
    <sheet name="T6A_FG_Upy_Utlsn " sheetId="20" r:id="rId20"/>
    <sheet name="T6B_Pay_FG_FCI_Pry" sheetId="21" r:id="rId21"/>
    <sheet name="T6C_Coarse_Grain" sheetId="22" r:id="rId22"/>
    <sheet name="T7_CC_PY_Utlsn" sheetId="23" r:id="rId23"/>
    <sheet name="T7ACC_UPY_Utlsn " sheetId="24" r:id="rId24"/>
    <sheet name="AT-8_Hon_CCH_Pry" sheetId="25" r:id="rId25"/>
    <sheet name="AT-8A_Hon_CCH_UPry" sheetId="26" r:id="rId26"/>
    <sheet name="AT9_TA" sheetId="27" r:id="rId27"/>
    <sheet name="AT10_MME" sheetId="28" r:id="rId28"/>
    <sheet name="AT10A_" sheetId="29" r:id="rId29"/>
    <sheet name="AT-10 B" sheetId="30" r:id="rId30"/>
    <sheet name="AT-10 C" sheetId="31" r:id="rId31"/>
    <sheet name="AT-10D" sheetId="32" r:id="rId32"/>
    <sheet name="AT-10 E" sheetId="33" r:id="rId33"/>
    <sheet name="AT-10 F Drinking Water" sheetId="34" r:id="rId34"/>
    <sheet name="AT11_KS Year wise" sheetId="35" r:id="rId35"/>
    <sheet name="AT11A_KS-District wise" sheetId="36" r:id="rId36"/>
    <sheet name="AT12_KD-New" sheetId="37" r:id="rId37"/>
    <sheet name="AT12A_KD-Replacement" sheetId="38" r:id="rId38"/>
    <sheet name="Mode of cooking" sheetId="39" r:id="rId39"/>
    <sheet name="AT-14" sheetId="40" r:id="rId40"/>
    <sheet name="AT-14 A" sheetId="41" r:id="rId41"/>
    <sheet name="AT-15" sheetId="42" r:id="rId42"/>
    <sheet name="AT-16" sheetId="43" r:id="rId43"/>
    <sheet name="AT_17_Coverage-RBSK " sheetId="44" r:id="rId44"/>
    <sheet name="AT18_Details_Community " sheetId="45" r:id="rId45"/>
    <sheet name="AT_19_Impl_Agency" sheetId="46" r:id="rId46"/>
    <sheet name="AT_20_CentralCookingagency " sheetId="47" r:id="rId47"/>
    <sheet name="AT-21" sheetId="48" r:id="rId48"/>
    <sheet name="AT-22" sheetId="49" r:id="rId49"/>
    <sheet name="AT-23 MIS" sheetId="50" r:id="rId50"/>
    <sheet name="AT-23A _AMS" sheetId="51" r:id="rId51"/>
    <sheet name="AT-24" sheetId="52" r:id="rId52"/>
    <sheet name="AT-25" sheetId="53" r:id="rId53"/>
    <sheet name="Sheet1 (2)" sheetId="54" r:id="rId54"/>
    <sheet name="AT26_NoWD" sheetId="55" r:id="rId55"/>
    <sheet name="AT26A_NoWD" sheetId="56" r:id="rId56"/>
    <sheet name="AT27_Req_FG_CA_Pry" sheetId="57" r:id="rId57"/>
    <sheet name="AT27A_Req_FG_CA_U Pry " sheetId="58" r:id="rId58"/>
    <sheet name="AT27B_Req_FG_CA_N CLP" sheetId="59" r:id="rId59"/>
    <sheet name="AT27C_Req_FG_Drought -Pry " sheetId="60" r:id="rId60"/>
    <sheet name="AT27D_Req_FG_Drought -UPry " sheetId="61" r:id="rId61"/>
    <sheet name="AT_28_RqmtKitchen" sheetId="62" r:id="rId62"/>
    <sheet name="AT-28A_RqmtPlinthArea" sheetId="63" r:id="rId63"/>
    <sheet name="AT29_K_D" sheetId="64" r:id="rId64"/>
    <sheet name="AT-30_Coook-cum-Helper" sheetId="65" r:id="rId65"/>
    <sheet name="AT_31_Budget_provision " sheetId="66" r:id="rId66"/>
    <sheet name="AT32_Drought Pry Util" sheetId="67" r:id="rId67"/>
    <sheet name="AT-32A Drought UPry Util" sheetId="68" r:id="rId68"/>
  </sheets>
  <definedNames>
    <definedName name="_xlnm.Print_Area" localSheetId="43">'AT_17_Coverage-RBSK '!$A$1:$L$30</definedName>
    <definedName name="_xlnm.Print_Area" localSheetId="45">'AT_19_Impl_Agency'!$A$1:$J$33</definedName>
    <definedName name="_xlnm.Print_Area" localSheetId="46">'AT_20_CentralCookingagency '!$A$1:$M$30</definedName>
    <definedName name="_xlnm.Print_Area" localSheetId="61">'AT_28_RqmtKitchen'!$A$1:$R$30</definedName>
    <definedName name="_xlnm.Print_Area" localSheetId="5">'AT_2A_fundflow'!$A$1:$V$33</definedName>
    <definedName name="_xlnm.Print_Area" localSheetId="65">'AT_31_Budget_provision '!$A$1:$W$35</definedName>
    <definedName name="_xlnm.Print_Area" localSheetId="29">'AT-10 B'!$A$1:$J$29</definedName>
    <definedName name="_xlnm.Print_Area" localSheetId="30">'AT-10 C'!$A$1:$J$19</definedName>
    <definedName name="_xlnm.Print_Area" localSheetId="32">'AT-10 E'!$A$1:$G$27</definedName>
    <definedName name="_xlnm.Print_Area" localSheetId="33">'AT-10 F Drinking Water'!$A$1:$O$28</definedName>
    <definedName name="_xlnm.Print_Area" localSheetId="27">'AT10_MME'!$A$1:$H$34</definedName>
    <definedName name="_xlnm.Print_Area" localSheetId="28">'AT10A_'!$A$1:$E$31</definedName>
    <definedName name="_xlnm.Print_Area" localSheetId="31">'AT-10D'!$A$1:$H$32</definedName>
    <definedName name="_xlnm.Print_Area" localSheetId="34">'AT11_KS Year wise'!$A$1:$K$36</definedName>
    <definedName name="_xlnm.Print_Area" localSheetId="35">'AT11A_KS-District wise'!$A$1:$K$29</definedName>
    <definedName name="_xlnm.Print_Area" localSheetId="36">'AT12_KD-New'!$A$1:$K$31</definedName>
    <definedName name="_xlnm.Print_Area" localSheetId="37">'AT12A_KD-Replacement'!$A$1:$K$30</definedName>
    <definedName name="_xlnm.Print_Area" localSheetId="39">'AT-14'!$A$1:$N$26</definedName>
    <definedName name="_xlnm.Print_Area" localSheetId="40">'AT-14 A'!$A$1:$H$26</definedName>
    <definedName name="_xlnm.Print_Area" localSheetId="41">'AT-15'!$A$1:$L$26</definedName>
    <definedName name="_xlnm.Print_Area" localSheetId="42">'AT-16'!$A$1:$K$26</definedName>
    <definedName name="_xlnm.Print_Area" localSheetId="44">'AT18_Details_Community '!$A$1:$F$29</definedName>
    <definedName name="_xlnm.Print_Area" localSheetId="3">'AT-1-Gen_Info '!$A$1:$T$60</definedName>
    <definedName name="_xlnm.Print_Area" localSheetId="51">'AT-24'!$A$1:$M$28</definedName>
    <definedName name="_xlnm.Print_Area" localSheetId="54">'AT26_NoWD'!$A$1:$L$33</definedName>
    <definedName name="_xlnm.Print_Area" localSheetId="55">'AT26A_NoWD'!$A$1:$K$32</definedName>
    <definedName name="_xlnm.Print_Area" localSheetId="56">'AT27_Req_FG_CA_Pry'!$A$1:$R$30</definedName>
    <definedName name="_xlnm.Print_Area" localSheetId="57">'AT27A_Req_FG_CA_U Pry '!$A$1:$R$30</definedName>
    <definedName name="_xlnm.Print_Area" localSheetId="58">'AT27B_Req_FG_CA_N CLP'!$A$1:$N$29</definedName>
    <definedName name="_xlnm.Print_Area" localSheetId="59">'AT27C_Req_FG_Drought -Pry '!$A$1:$N$29</definedName>
    <definedName name="_xlnm.Print_Area" localSheetId="60">'AT27D_Req_FG_Drought -UPry '!$A$1:$N$29</definedName>
    <definedName name="_xlnm.Print_Area" localSheetId="62">'AT-28A_RqmtPlinthArea'!$A$1:$S$30</definedName>
    <definedName name="_xlnm.Print_Area" localSheetId="63">'AT29_K_D'!$A$1:$AF$34</definedName>
    <definedName name="_xlnm.Print_Area" localSheetId="4">'AT-2-S1 BUDGET'!$A$1:$V$37</definedName>
    <definedName name="_xlnm.Print_Area" localSheetId="6">'AT-3'!$A$1:$H$27</definedName>
    <definedName name="_xlnm.Print_Area" localSheetId="64">'AT-30_Coook-cum-Helper'!$A$1:$L$29</definedName>
    <definedName name="_xlnm.Print_Area" localSheetId="66">'AT32_Drought Pry Util'!$A$1:$L$29</definedName>
    <definedName name="_xlnm.Print_Area" localSheetId="67">'AT-32A Drought UPry Util'!$A$1:$L$30</definedName>
    <definedName name="_xlnm.Print_Area" localSheetId="7">'AT3A_cvrg(Insti)_PY'!$A$1:$N$30</definedName>
    <definedName name="_xlnm.Print_Area" localSheetId="8">'AT3B_cvrg(Insti)_UPY '!$A$1:$N$31</definedName>
    <definedName name="_xlnm.Print_Area" localSheetId="9">'AT3C_cvrg(Insti)_UPY '!$A$1:$N$32</definedName>
    <definedName name="_xlnm.Print_Area" localSheetId="12">'AT-4B'!$A$1:$G$25</definedName>
    <definedName name="_xlnm.Print_Area" localSheetId="24">'AT-8_Hon_CCH_Pry'!$A$1:$V$34</definedName>
    <definedName name="_xlnm.Print_Area" localSheetId="25">'AT-8A_Hon_CCH_UPry'!$A$1:$V$32</definedName>
    <definedName name="_xlnm.Print_Area" localSheetId="26">'AT9_TA'!$A$1:$I$30</definedName>
    <definedName name="_xlnm.Print_Area" localSheetId="1">'Contents'!$A$1:$C$66</definedName>
    <definedName name="_xlnm.Print_Area" localSheetId="10">'enrolment vs availed_PY'!$A$1:$Q$31</definedName>
    <definedName name="_xlnm.Print_Area" localSheetId="11">'enrolment vs availed_UPY'!$A$1:$Q$30</definedName>
    <definedName name="_xlnm.Print_Area" localSheetId="38">'Mode of cooking'!$A$1:$H$26</definedName>
    <definedName name="_xlnm.Print_Area" localSheetId="2">'Sheet1'!$A$1:$J$24</definedName>
    <definedName name="_xlnm.Print_Area" localSheetId="53">'Sheet1 (2)'!$A$1:$J$24</definedName>
    <definedName name="_xlnm.Print_Area" localSheetId="13">'T5_PLAN_vs_PRFM'!$A$1:$J$27</definedName>
    <definedName name="_xlnm.Print_Area" localSheetId="14">'T5A_PLAN_vs_PRFM '!$A$1:$J$28</definedName>
    <definedName name="_xlnm.Print_Area" localSheetId="15">'T5B_PLAN_vs_PRFM  (2)'!$A$1:$J$27</definedName>
    <definedName name="_xlnm.Print_Area" localSheetId="16">'T5C_Drought_PLAN_vs_PRFM '!$A$1:$J$26</definedName>
    <definedName name="_xlnm.Print_Area" localSheetId="17">'T5D_Drought_PLAN_vs_PRFM  '!$A$1:$J$28</definedName>
    <definedName name="_xlnm.Print_Area" localSheetId="18">'T6_FG_py_Utlsn'!$A$1:$L$30</definedName>
    <definedName name="_xlnm.Print_Area" localSheetId="19">'T6A_FG_Upy_Utlsn '!$A$1:$L$30</definedName>
    <definedName name="_xlnm.Print_Area" localSheetId="20">'T6B_Pay_FG_FCI_Pry'!$A$1:$M$34</definedName>
    <definedName name="_xlnm.Print_Area" localSheetId="21">'T6C_Coarse_Grain'!$A$1:$L$32</definedName>
    <definedName name="_xlnm.Print_Area" localSheetId="22">'T7_CC_PY_Utlsn'!$A$1:$Q$33</definedName>
    <definedName name="_xlnm.Print_Area" localSheetId="23">'T7ACC_UPY_Utlsn '!$A$1:$Q$31</definedName>
  </definedNames>
  <calcPr fullCalcOnLoad="1"/>
</workbook>
</file>

<file path=xl/sharedStrings.xml><?xml version="1.0" encoding="utf-8"?>
<sst xmlns="http://schemas.openxmlformats.org/spreadsheetml/2006/main" count="4636" uniqueCount="942">
  <si>
    <t>[Mid-Day Meal Scheme]</t>
  </si>
  <si>
    <t>State:</t>
  </si>
  <si>
    <t>S.No.</t>
  </si>
  <si>
    <t>Name of District</t>
  </si>
  <si>
    <t>No. of  Institutions</t>
  </si>
  <si>
    <t xml:space="preserve">(Govt+LB)Schools </t>
  </si>
  <si>
    <t>GA Schools</t>
  </si>
  <si>
    <t>-</t>
  </si>
  <si>
    <t>Govt: Government Schools</t>
  </si>
  <si>
    <t>LB: Local Body Schools</t>
  </si>
  <si>
    <t>GA: Govt Aided Schools</t>
  </si>
  <si>
    <t xml:space="preserve"> </t>
  </si>
  <si>
    <t>Date:_________</t>
  </si>
  <si>
    <t>(Only in MS-Excel Format)</t>
  </si>
  <si>
    <t xml:space="preserve">No. of children </t>
  </si>
  <si>
    <t>Total no. of meals served</t>
  </si>
  <si>
    <t>Total</t>
  </si>
  <si>
    <t>[Qnty in MTs]</t>
  </si>
  <si>
    <t>Rice</t>
  </si>
  <si>
    <t>Date:</t>
  </si>
  <si>
    <t>[Rs. in lakh]</t>
  </si>
  <si>
    <t>Sl. No.</t>
  </si>
  <si>
    <t>Primary</t>
  </si>
  <si>
    <t>Upper Primary</t>
  </si>
  <si>
    <t>[Rs. in Lakh]</t>
  </si>
  <si>
    <t>Activities                                                               (Please list item-wise details as far as possible)</t>
  </si>
  <si>
    <t>I</t>
  </si>
  <si>
    <t xml:space="preserve">School Level Expenses </t>
  </si>
  <si>
    <t>i)Form &amp; Stationery</t>
  </si>
  <si>
    <t>Sub Total</t>
  </si>
  <si>
    <t>II</t>
  </si>
  <si>
    <t>ii) Transport &amp; Conveyance</t>
  </si>
  <si>
    <t>iv) Furniture, hardware and consumables etc.</t>
  </si>
  <si>
    <t>Grand Total</t>
  </si>
  <si>
    <t>District</t>
  </si>
  <si>
    <t xml:space="preserve">Completed (C) </t>
  </si>
  <si>
    <t xml:space="preserve">In progress (IP)                    </t>
  </si>
  <si>
    <t xml:space="preserve">Physical </t>
  </si>
  <si>
    <t>--</t>
  </si>
  <si>
    <t>*: District-wise allocation made by State/UT out of Central Assistance provided for the purpose.</t>
  </si>
  <si>
    <t>Wheat</t>
  </si>
  <si>
    <t>SC</t>
  </si>
  <si>
    <t>ST</t>
  </si>
  <si>
    <t>OBC</t>
  </si>
  <si>
    <t>Minority</t>
  </si>
  <si>
    <t>Others</t>
  </si>
  <si>
    <t>Male</t>
  </si>
  <si>
    <t>Female</t>
  </si>
  <si>
    <t>Food item</t>
  </si>
  <si>
    <t>Calories</t>
  </si>
  <si>
    <t>Pulses</t>
  </si>
  <si>
    <t>Oil &amp; fat</t>
  </si>
  <si>
    <t>Salt &amp; Condiments</t>
  </si>
  <si>
    <t>Fuel</t>
  </si>
  <si>
    <t>Table-AT-1</t>
  </si>
  <si>
    <t>[MID-DAY MEAL SCHEME]</t>
  </si>
  <si>
    <t>Year</t>
  </si>
  <si>
    <t>Table:AT-2</t>
  </si>
  <si>
    <t>Table: AT-4</t>
  </si>
  <si>
    <t>Table: AT-4A</t>
  </si>
  <si>
    <t>Table: AT-5</t>
  </si>
  <si>
    <t>Table: AT-6</t>
  </si>
  <si>
    <t>Table: AT-7</t>
  </si>
  <si>
    <t>Table: AT-8</t>
  </si>
  <si>
    <t>Table: AT-9</t>
  </si>
  <si>
    <t>Table: AT-10</t>
  </si>
  <si>
    <t>Table: AT-11</t>
  </si>
  <si>
    <t>Table: AT-12</t>
  </si>
  <si>
    <t xml:space="preserve">Lifted from FCI </t>
  </si>
  <si>
    <t xml:space="preserve">Aggregate quantity Consumed at School level </t>
  </si>
  <si>
    <t>Table: AT-6A</t>
  </si>
  <si>
    <t xml:space="preserve">Expenditure           </t>
  </si>
  <si>
    <t>S. No.</t>
  </si>
  <si>
    <t>Month</t>
  </si>
  <si>
    <t>Total No. of Days in the month</t>
  </si>
  <si>
    <t>Anticipated No. of Working Days (3-8)</t>
  </si>
  <si>
    <t>Remarks</t>
  </si>
  <si>
    <t>Vacation Days</t>
  </si>
  <si>
    <t>Holidays outside Vacation period</t>
  </si>
  <si>
    <t>Total Holidays          (4+7)</t>
  </si>
  <si>
    <t xml:space="preserve">Sundays </t>
  </si>
  <si>
    <t>Other School Holidays</t>
  </si>
  <si>
    <t>Seal:</t>
  </si>
  <si>
    <t>Anticipated No. of working days</t>
  </si>
  <si>
    <t>Requirement of Foodgrains (in MTs)</t>
  </si>
  <si>
    <t>Table: AT-17</t>
  </si>
  <si>
    <t>Table: AT-3A</t>
  </si>
  <si>
    <t>Table: AT-3B</t>
  </si>
  <si>
    <t xml:space="preserve">Total </t>
  </si>
  <si>
    <t>Table: AT-7A</t>
  </si>
  <si>
    <t xml:space="preserve">Total Cooking cost expenditure                   </t>
  </si>
  <si>
    <t>Govt.</t>
  </si>
  <si>
    <t>Protein content     (in gms)</t>
  </si>
  <si>
    <t>Quantity                 (in gms)</t>
  </si>
  <si>
    <t>No. of Cooks cum helper</t>
  </si>
  <si>
    <t>Govt. aided</t>
  </si>
  <si>
    <t>Local body</t>
  </si>
  <si>
    <t>Table: AT-18</t>
  </si>
  <si>
    <t>Madarsas/ Maqtab</t>
  </si>
  <si>
    <t>State</t>
  </si>
  <si>
    <t>No. of Institutions  serving MDM</t>
  </si>
  <si>
    <t>PERFORMANCE</t>
  </si>
  <si>
    <r>
      <t>Financial (</t>
    </r>
    <r>
      <rPr>
        <b/>
        <i/>
        <sz val="10"/>
        <rFont val="Arial"/>
        <family val="2"/>
      </rPr>
      <t>Rs. in lakh)</t>
    </r>
  </si>
  <si>
    <t>Yet to start</t>
  </si>
  <si>
    <t>This information is based on the Academic Calendar prepared by the Education Department</t>
  </si>
  <si>
    <t xml:space="preserve">Balance requirement of kitchen  cum stores </t>
  </si>
  <si>
    <t>Balance requirement of kitchen  Devices</t>
  </si>
  <si>
    <t>Total No. of Institutions</t>
  </si>
  <si>
    <t>SI.No</t>
  </si>
  <si>
    <t>Component</t>
  </si>
  <si>
    <t>No. of Meals served</t>
  </si>
  <si>
    <t xml:space="preserve">No. of working days on which MDM served </t>
  </si>
  <si>
    <t>Centre</t>
  </si>
  <si>
    <t>Total (col.8+11-14)</t>
  </si>
  <si>
    <t>Central assistance received</t>
  </si>
  <si>
    <t xml:space="preserve">*Norms are only for guidance. Actual number will be determined on the basis of ground reality. </t>
  </si>
  <si>
    <t>Total            (col 3+4+5+6)</t>
  </si>
  <si>
    <t>Total       (col.8+9+10+11)</t>
  </si>
  <si>
    <t>Total       (col.13+14+15+16)</t>
  </si>
  <si>
    <t>SHG</t>
  </si>
  <si>
    <t>NGO</t>
  </si>
  <si>
    <t>PRI - Panchayati Raj Institution</t>
  </si>
  <si>
    <t>SHG - Self Help Group</t>
  </si>
  <si>
    <t>VEC Village Education Committee</t>
  </si>
  <si>
    <t>WEC - Ward Education Committee</t>
  </si>
  <si>
    <t>Cost of Foodgrain</t>
  </si>
  <si>
    <t>Cooking Cost</t>
  </si>
  <si>
    <t>Transportation Assistance</t>
  </si>
  <si>
    <t>MME</t>
  </si>
  <si>
    <t>Honorarium to Cook-cum-Helper</t>
  </si>
  <si>
    <t>Kitchen-cum-Store</t>
  </si>
  <si>
    <t>Kitchen Devices</t>
  </si>
  <si>
    <t>Quantity (in gms)</t>
  </si>
  <si>
    <t>Diff. Between (7) -(12)</t>
  </si>
  <si>
    <t>Reasons for difference in col. 13</t>
  </si>
  <si>
    <t>Physical           [col. 3-col.5-col.7]</t>
  </si>
  <si>
    <t>Financial ( Rs. in lakh)                                       [col. 4-col.6-col.8]</t>
  </si>
  <si>
    <t xml:space="preserve">Unit Cost </t>
  </si>
  <si>
    <t>(Rs. In lakhs)</t>
  </si>
  <si>
    <t>No. of Institutions assigned to</t>
  </si>
  <si>
    <t>Grand total</t>
  </si>
  <si>
    <t>Govt. (Col.3-7-11)</t>
  </si>
  <si>
    <t>Govt. aided (col.4-8-12)</t>
  </si>
  <si>
    <t>Local body (col.5-9-13)</t>
  </si>
  <si>
    <t>Total (col.6-10-14)</t>
  </si>
  <si>
    <t>*Remarks</t>
  </si>
  <si>
    <t>Instalment / Component</t>
  </si>
  <si>
    <t>Amount (Rs. In lakhs)</t>
  </si>
  <si>
    <t>Date of receiving of funds by the State / UT</t>
  </si>
  <si>
    <t>Block*</t>
  </si>
  <si>
    <t>Amount</t>
  </si>
  <si>
    <t>Date</t>
  </si>
  <si>
    <t>Balance of 1st Instalment</t>
  </si>
  <si>
    <t>Budget Provision</t>
  </si>
  <si>
    <t xml:space="preserve">Expenditure </t>
  </si>
  <si>
    <t xml:space="preserve"> Holidays</t>
  </si>
  <si>
    <t>Holidays</t>
  </si>
  <si>
    <t>No. of Schools not having Kitchen Shed</t>
  </si>
  <si>
    <t>Fund required</t>
  </si>
  <si>
    <t>Kitchen-cum-Store proposed this year</t>
  </si>
  <si>
    <t>Total fund required : (Col. 6+10+14+18)</t>
  </si>
  <si>
    <t>Gram Panchayat / School*</t>
  </si>
  <si>
    <t>District*</t>
  </si>
  <si>
    <t xml:space="preserve">*If the State releases the fund directly to District / block / Gram Panchayat / school level, then fill up the relevant column. </t>
  </si>
  <si>
    <t>Youth Club of NYK</t>
  </si>
  <si>
    <t>NYK: Nehru Yuva Kendra</t>
  </si>
  <si>
    <t>1. Cooks- cum- helpers engaged under Mid Day Meal Scheme</t>
  </si>
  <si>
    <t xml:space="preserve">2. Cost of meal per child per school day as per State Nutrition / Expenditure Norm including both, Central and State share. </t>
  </si>
  <si>
    <t>Cost   (in Rs.)</t>
  </si>
  <si>
    <t xml:space="preserve">Vegetables </t>
  </si>
  <si>
    <t>Any other item</t>
  </si>
  <si>
    <t>Central</t>
  </si>
  <si>
    <t>Proposed</t>
  </si>
  <si>
    <t>For Central Share</t>
  </si>
  <si>
    <t>For State Share</t>
  </si>
  <si>
    <t>Central Share</t>
  </si>
  <si>
    <t>Status of Releasing of Funds by the State / UT</t>
  </si>
  <si>
    <t>Date on which Block / Gram Panchyat / School / Cooking Agency received funds</t>
  </si>
  <si>
    <t>Directorate / Authority</t>
  </si>
  <si>
    <t xml:space="preserve">Cost of foodgrains </t>
  </si>
  <si>
    <t xml:space="preserve">3.  Per Unit Cooking Cost </t>
  </si>
  <si>
    <t xml:space="preserve">Kitchen-cum-store </t>
  </si>
  <si>
    <t xml:space="preserve">No. of Institutions </t>
  </si>
  <si>
    <t xml:space="preserve">Payment to FCI </t>
  </si>
  <si>
    <t>Qty (in MTs)</t>
  </si>
  <si>
    <t>Unspent Balance  {Col. (4+ 5)- 9}</t>
  </si>
  <si>
    <t>(Rs. in lakh)</t>
  </si>
  <si>
    <t>ii) Training of cook cum helpers</t>
  </si>
  <si>
    <t>iii) Replacement/repair/maintenance of cooking device, utensils, etc.</t>
  </si>
  <si>
    <t>v) Capacity builidng of officials</t>
  </si>
  <si>
    <t>i) Hiring charges of manpower at various levels</t>
  </si>
  <si>
    <t>iii) Office expenditure</t>
  </si>
  <si>
    <t>vi) Publicity, Preparation of relevant manuals</t>
  </si>
  <si>
    <t xml:space="preserve">vii) External Monitoring &amp; Evaluation </t>
  </si>
  <si>
    <t>kitchen devices procured through convergance</t>
  </si>
  <si>
    <t>Trust</t>
  </si>
  <si>
    <t>PRI / GP/ Urban Local Body</t>
  </si>
  <si>
    <t>GP - Gram Panchayat</t>
  </si>
  <si>
    <t>No. of children covered</t>
  </si>
  <si>
    <t>Kitchen-cum-store</t>
  </si>
  <si>
    <t>No. of meals to be served  (Col. 4 x Col. 5)</t>
  </si>
  <si>
    <t>Average No. of children availed MDM [Col. 8/Col. 9]</t>
  </si>
  <si>
    <t>Name of Distict</t>
  </si>
  <si>
    <t>State Share</t>
  </si>
  <si>
    <t>Table: AT-8A</t>
  </si>
  <si>
    <t>Total       (col. 8+9+  10+11)</t>
  </si>
  <si>
    <t>Total            (col 3+4 +5+6)</t>
  </si>
  <si>
    <t>Table: AT-6B</t>
  </si>
  <si>
    <t>kitchen cum store constructed through convergance</t>
  </si>
  <si>
    <t xml:space="preserve">Adhoc Grant (25%) </t>
  </si>
  <si>
    <t xml:space="preserve">(A) Recurring Assistance </t>
  </si>
  <si>
    <t xml:space="preserve">(B) Non-Recurring Assistance </t>
  </si>
  <si>
    <t>(Govt+LB)</t>
  </si>
  <si>
    <t>GA</t>
  </si>
  <si>
    <t>State Share(9+12-15)</t>
  </si>
  <si>
    <t>Total(10+13-16)</t>
  </si>
  <si>
    <t>Others( Please specify)</t>
  </si>
  <si>
    <t xml:space="preserve">No. of schools </t>
  </si>
  <si>
    <t>Name of  District</t>
  </si>
  <si>
    <t>S.no</t>
  </si>
  <si>
    <t>Madarsa/Maqtab</t>
  </si>
  <si>
    <t xml:space="preserve">Bills raised by FCI </t>
  </si>
  <si>
    <t xml:space="preserve">Central Assistance Released by GOI </t>
  </si>
  <si>
    <t>(Rs. in Lakh)</t>
  </si>
  <si>
    <t>Management, Supervision, Training,  Internal Monitoring and External Monitoring</t>
  </si>
  <si>
    <t xml:space="preserve">Central Assistance Received from GoI </t>
  </si>
  <si>
    <t xml:space="preserve">Released by State Govt. if any </t>
  </si>
  <si>
    <t xml:space="preserve">Remarks </t>
  </si>
  <si>
    <t>Total (col. 3+4+5+6)</t>
  </si>
  <si>
    <t>Deworming tablets distributed</t>
  </si>
  <si>
    <t>Table AT - 8 :UTILIZATION OF CENTRAL ASSISTANCE TOWARDS HONORARIUM TO COOK-CUM-HELPERS (Primary classes I-V)</t>
  </si>
  <si>
    <t>Distribution of spectacles</t>
  </si>
  <si>
    <t xml:space="preserve">If the cooking cost has been revised several times during the year, then all such costs should be indicated in separate rows and dates of their application in remarks column. </t>
  </si>
  <si>
    <t>Central             (col6+9-12)</t>
  </si>
  <si>
    <t>Central Share(8+11-14)</t>
  </si>
  <si>
    <t>Replacement of kitchen devices</t>
  </si>
  <si>
    <t>Madrasa / Maktabs</t>
  </si>
  <si>
    <t xml:space="preserve">Govt. </t>
  </si>
  <si>
    <t xml:space="preserve">Govt. aided </t>
  </si>
  <si>
    <t xml:space="preserve">Local body </t>
  </si>
  <si>
    <t>Recurring Assistance</t>
  </si>
  <si>
    <t>Non-Recurring Assistance</t>
  </si>
  <si>
    <t>Payment of Pending Bills of previous year</t>
  </si>
  <si>
    <t xml:space="preserve">Amount  </t>
  </si>
  <si>
    <t>Constructed with convergence</t>
  </si>
  <si>
    <t>Procured with convergence</t>
  </si>
  <si>
    <t>Academic Calendar (No. of Days)</t>
  </si>
  <si>
    <t>Total No. of schools excluding newly opened school</t>
  </si>
  <si>
    <t>No. of Schools not having Kitchen-cum-store</t>
  </si>
  <si>
    <t>No. of children enrolled</t>
  </si>
  <si>
    <t>Recurring Asssitance</t>
  </si>
  <si>
    <t>Non Recurring Assistance</t>
  </si>
  <si>
    <t>Mode of Payment (cash / cheque / e-transfer)</t>
  </si>
  <si>
    <t xml:space="preserve">  Unutilized Budget</t>
  </si>
  <si>
    <t>Gen.</t>
  </si>
  <si>
    <t>SC.</t>
  </si>
  <si>
    <t>ST.</t>
  </si>
  <si>
    <t>Rs. In lakh</t>
  </si>
  <si>
    <t>Gen</t>
  </si>
  <si>
    <t>2013-14</t>
  </si>
  <si>
    <t>Table: AT-3C</t>
  </si>
  <si>
    <t>Table: AT- 3</t>
  </si>
  <si>
    <t>Primary (I-V)</t>
  </si>
  <si>
    <t>Upper Primary (VI-VIII)</t>
  </si>
  <si>
    <t>Primary with Upper Primary (I-VIII)</t>
  </si>
  <si>
    <t>Total no.  of institutions
in the State</t>
  </si>
  <si>
    <t>Total no.  of institutions
Serving MDM in the State</t>
  </si>
  <si>
    <t>Reasons for difference, if any</t>
  </si>
  <si>
    <t>1</t>
  </si>
  <si>
    <t>2</t>
  </si>
  <si>
    <t>3</t>
  </si>
  <si>
    <t>4</t>
  </si>
  <si>
    <t>5</t>
  </si>
  <si>
    <t>6</t>
  </si>
  <si>
    <t>7</t>
  </si>
  <si>
    <t>8</t>
  </si>
  <si>
    <t>Note: The institutions already counted under primary(col. 3) and upper primary(col. 4) should not be counted again in primary with upper primary(col.5)</t>
  </si>
  <si>
    <t xml:space="preserve">Total Institutions </t>
  </si>
  <si>
    <t>No. of Inst. For which Annual data entry completed</t>
  </si>
  <si>
    <t>No. of Inst. For which Monthly data entry completed</t>
  </si>
  <si>
    <t>May</t>
  </si>
  <si>
    <t>Jun</t>
  </si>
  <si>
    <t>Jul</t>
  </si>
  <si>
    <t>Aug</t>
  </si>
  <si>
    <t>Sep</t>
  </si>
  <si>
    <t>Oct</t>
  </si>
  <si>
    <t>Nov</t>
  </si>
  <si>
    <t xml:space="preserve">                                                                                                                                                                              </t>
  </si>
  <si>
    <t xml:space="preserve">Sl. </t>
  </si>
  <si>
    <t>Designation</t>
  </si>
  <si>
    <t>Working under MDMS</t>
  </si>
  <si>
    <t>State level</t>
  </si>
  <si>
    <t>District Level</t>
  </si>
  <si>
    <t>Block Level</t>
  </si>
  <si>
    <t>9</t>
  </si>
  <si>
    <t>10</t>
  </si>
  <si>
    <t>11</t>
  </si>
  <si>
    <t>Regular Employee</t>
  </si>
  <si>
    <t xml:space="preserve">District </t>
  </si>
  <si>
    <t xml:space="preserve">Action Taken by State Govt. </t>
  </si>
  <si>
    <t>Gender</t>
  </si>
  <si>
    <t>Caste</t>
  </si>
  <si>
    <t>community</t>
  </si>
  <si>
    <t>Serving by disadvantaged section</t>
  </si>
  <si>
    <t>Sitting Arrangement</t>
  </si>
  <si>
    <t xml:space="preserve">Total no. of cent. kitchen </t>
  </si>
  <si>
    <t>Physical details</t>
  </si>
  <si>
    <t>Financial details (Rs. in Lakh)</t>
  </si>
  <si>
    <t>No. of Institutions covered</t>
  </si>
  <si>
    <t>No. of CCH engaged at schools covered by centralised kitchen</t>
  </si>
  <si>
    <t xml:space="preserve">Honorarium paid to cooks working at centralized kitchen </t>
  </si>
  <si>
    <t>Honorarium paid to CCH at schools  covered by centralised kitchen</t>
  </si>
  <si>
    <t>Total honorarium paid  (col 9 + 10)</t>
  </si>
  <si>
    <t xml:space="preserve">Total no. of NGOs covering &gt; 20000 children </t>
  </si>
  <si>
    <t>Name of NGOs</t>
  </si>
  <si>
    <t>Total no. of institutions covered</t>
  </si>
  <si>
    <t>Total no. of children covered</t>
  </si>
  <si>
    <t>Maximum distance covered from Centralised Kitchen</t>
  </si>
  <si>
    <t>Foodgrain (in MT)</t>
  </si>
  <si>
    <t>Cooking cost (Rs in Lakh)</t>
  </si>
  <si>
    <t>Honorarium to CCH (Rs in Lakh)</t>
  </si>
  <si>
    <t>Transportation Assistance (Rs in Lakh)</t>
  </si>
  <si>
    <t>Released</t>
  </si>
  <si>
    <t>Utilization</t>
  </si>
  <si>
    <t>12</t>
  </si>
  <si>
    <t>13</t>
  </si>
  <si>
    <t>14</t>
  </si>
  <si>
    <t>15</t>
  </si>
  <si>
    <t>State(Yes/No) Give details</t>
  </si>
  <si>
    <t>District (Yes/No) Give details</t>
  </si>
  <si>
    <t>Block (Yes/No) Give details</t>
  </si>
  <si>
    <t>Dedicated Nodal Department for MDM</t>
  </si>
  <si>
    <t>Dedicated Nodal official for MDM</t>
  </si>
  <si>
    <t>Mode of receiving complaints</t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</si>
  <si>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Toll free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</si>
  <si>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Dedicated landline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</si>
  <si>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Call centre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</si>
  <si>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Emails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</si>
  <si>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Press news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</si>
  <si>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Radio/T.V.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</si>
  <si>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SMS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</si>
  <si>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Postal system</t>
    </r>
  </si>
  <si>
    <t>Number of Complaints received and status of complaint</t>
  </si>
  <si>
    <t>Number of Complaints</t>
  </si>
  <si>
    <t>Year/Month  of receiving complaints</t>
  </si>
  <si>
    <t>Status of complaints</t>
  </si>
  <si>
    <t>Action taken</t>
  </si>
  <si>
    <t xml:space="preserve">Food Grain related issues </t>
  </si>
  <si>
    <t>Delay in Funds transfer</t>
  </si>
  <si>
    <t xml:space="preserve">Misappropriation of Funds </t>
  </si>
  <si>
    <t>Non payment of Honorarium to cook-cum-helpers</t>
  </si>
  <si>
    <t>Complaints against Centralized Kitchens/NGO/SHG</t>
  </si>
  <si>
    <t>Caste Discrimination</t>
  </si>
  <si>
    <t>Quality and Quantity of MDM</t>
  </si>
  <si>
    <t>Kitchen –cum-store</t>
  </si>
  <si>
    <t>Kitchen devices</t>
  </si>
  <si>
    <t xml:space="preserve">Mode of cooking /Fuel related </t>
  </si>
  <si>
    <t>Hygiene</t>
  </si>
  <si>
    <t>Harassment from Officials</t>
  </si>
  <si>
    <t xml:space="preserve">Non Distribution of medicines to children </t>
  </si>
  <si>
    <t>Corruption</t>
  </si>
  <si>
    <t xml:space="preserve">Inspection related </t>
  </si>
  <si>
    <t>Any untoward incident</t>
  </si>
  <si>
    <t>2014-15</t>
  </si>
  <si>
    <t>Free of cost</t>
  </si>
  <si>
    <t>Special Training Centers</t>
  </si>
  <si>
    <t>Total            (col 3+ 4+5+6)</t>
  </si>
  <si>
    <t>Total       (col. 8+9+ 10+11)</t>
  </si>
  <si>
    <t>Total       (col. 8+9+10+11)</t>
  </si>
  <si>
    <t>Table: AT-5 A</t>
  </si>
  <si>
    <t>Table: AT-5 C</t>
  </si>
  <si>
    <t>Table: AT-5 B</t>
  </si>
  <si>
    <r>
      <t>No. of working days</t>
    </r>
    <r>
      <rPr>
        <b/>
        <sz val="8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</si>
  <si>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t>**: includes unspent balance at State, District, Block and school level (including NGOs/Private Agencies).</t>
  </si>
  <si>
    <t>* Including Drought also, if applicable</t>
  </si>
  <si>
    <t xml:space="preserve">Closing Balance**                  (col.4+5-6)                         </t>
  </si>
  <si>
    <t xml:space="preserve">Closing Balance** (col.9+10-11)                         </t>
  </si>
  <si>
    <t xml:space="preserve">No. of Cook-cum-helpers approved by  PAB-MDM </t>
  </si>
  <si>
    <t xml:space="preserve">Cooking Cost Recieved                        </t>
  </si>
  <si>
    <t xml:space="preserve"> Recieved                        </t>
  </si>
  <si>
    <t>No. of CCH recieving honorarium through Bank Account</t>
  </si>
  <si>
    <t>2006-07</t>
  </si>
  <si>
    <t>2007-08</t>
  </si>
  <si>
    <t>2008-09</t>
  </si>
  <si>
    <t>2009-10</t>
  </si>
  <si>
    <t>2010-11</t>
  </si>
  <si>
    <t>2011-12</t>
  </si>
  <si>
    <t>2012-13</t>
  </si>
  <si>
    <t>Table: AT-11A</t>
  </si>
  <si>
    <t xml:space="preserve">Total no of Cook-cum-helper </t>
  </si>
  <si>
    <t>Name of NGO</t>
  </si>
  <si>
    <t>No. of Kitchens</t>
  </si>
  <si>
    <t>No. of institution covered</t>
  </si>
  <si>
    <t>SMC/VEC / WEC</t>
  </si>
  <si>
    <t>Name of Trust</t>
  </si>
  <si>
    <t>No. of SHG</t>
  </si>
  <si>
    <t>Total no. of Institutions</t>
  </si>
  <si>
    <t>Status</t>
  </si>
  <si>
    <t>No . of schools to be covered</t>
  </si>
  <si>
    <t>No. of IEC Activities</t>
  </si>
  <si>
    <t>Level</t>
  </si>
  <si>
    <t>District/ Block</t>
  </si>
  <si>
    <t>School</t>
  </si>
  <si>
    <t>Tools</t>
  </si>
  <si>
    <t>Audio Video</t>
  </si>
  <si>
    <t>Print</t>
  </si>
  <si>
    <t>Traditional (Nukkad Natak, Folk Songs, Rallies, Others)</t>
  </si>
  <si>
    <t>Expendituer Incurred (in Rs)</t>
  </si>
  <si>
    <t>`</t>
  </si>
  <si>
    <t>No. of schools having hand washing facilities</t>
  </si>
  <si>
    <t>Tap</t>
  </si>
  <si>
    <t>Hand pump</t>
  </si>
  <si>
    <t>Pond/ well/ Stream</t>
  </si>
  <si>
    <t>Teacher</t>
  </si>
  <si>
    <t>Community</t>
  </si>
  <si>
    <t>CCH</t>
  </si>
  <si>
    <t>2. a.</t>
  </si>
  <si>
    <t>Name of food items</t>
  </si>
  <si>
    <t>Pending bills of previous year</t>
  </si>
  <si>
    <t xml:space="preserve">Name of Organization/ Institute for conducting social audit </t>
  </si>
  <si>
    <t>Completed (Yes/ No)</t>
  </si>
  <si>
    <t xml:space="preserve">In Progress (Training/ conduct at school/ public hearing)  </t>
  </si>
  <si>
    <t>Not yet started</t>
  </si>
  <si>
    <t>Action Taken by State Govt. on findings</t>
  </si>
  <si>
    <t>Total Exp.     (in Rs)</t>
  </si>
  <si>
    <t xml:space="preserve">State functionaries </t>
  </si>
  <si>
    <t xml:space="preserve">Source of information </t>
  </si>
  <si>
    <t xml:space="preserve">Media </t>
  </si>
  <si>
    <t>Social Audit Report</t>
  </si>
  <si>
    <t>Number of complaints on discrimination on</t>
  </si>
  <si>
    <t xml:space="preserve">Parent/Children/Community </t>
  </si>
  <si>
    <t>Total (col 6+7) *</t>
  </si>
  <si>
    <t>Nature of Complaints</t>
  </si>
  <si>
    <t>No. of CCH having bank account</t>
  </si>
  <si>
    <t>Quantity</t>
  </si>
  <si>
    <t>Cost (in Rs.)</t>
  </si>
  <si>
    <t>Frequency</t>
  </si>
  <si>
    <t>1. A - Honorarium to Cook cum helpers (per month):</t>
  </si>
  <si>
    <t xml:space="preserve">Special Training Centers : Special Training Centre under SSA, Education Gaurantee Scheme center, Alternative and Innovative Education and NCLP schools </t>
  </si>
  <si>
    <t xml:space="preserve">     of Labour Department. </t>
  </si>
  <si>
    <t xml:space="preserve">              of Labour Department. </t>
  </si>
  <si>
    <t>Table: AT-5 D</t>
  </si>
  <si>
    <t>Reasons for Less payment Col. (7-9)</t>
  </si>
  <si>
    <t>Table: AT-6C</t>
  </si>
  <si>
    <t>Table AT - 8A : UTILIZATION OF CENTRAL ASSISTANCE TOWARDS HONORARIUM TO COOK-CUM-HELPERS (Upper Primary classes VI-VIII)</t>
  </si>
  <si>
    <t>Rate  of Transportation Assistance (Per MT)</t>
  </si>
  <si>
    <t xml:space="preserve">Table: AT-11 : Sanction and Utilisation of Central assistance towards construction of Kitchen-cum-store (Primary &amp; Upper Primary,Classes I-VIII) </t>
  </si>
  <si>
    <t xml:space="preserve">Table: AT-11A : Sanction and Utilisation of Central assistance towards construction of Kitchen-cum-store (Primary &amp; Upper Primary,Classes I-VIII) </t>
  </si>
  <si>
    <t xml:space="preserve">Table: AT-12  : Sanction and Utilisation of Central assistance towards procurement of Kitchen Devices (Primary &amp; Upper Primary,Classes I-VIII) </t>
  </si>
  <si>
    <t>PAB Approval for CCH</t>
  </si>
  <si>
    <t>*No. of additional cooks required over and above PAB Approval</t>
  </si>
  <si>
    <t>No. of Primary Institutions</t>
  </si>
  <si>
    <t>No. of SMCs formed</t>
  </si>
  <si>
    <t>No. of Schools monitored by SMCs</t>
  </si>
  <si>
    <t>No. of Upper Primary Institutions</t>
  </si>
  <si>
    <t>Table: AT-18 : Formation of School Management Committee (SMC) at School Level for Monitoring the Scheme</t>
  </si>
  <si>
    <t>Table: AT-19 : Responsibility of Implementation</t>
  </si>
  <si>
    <t>Table: AT-19</t>
  </si>
  <si>
    <t>Weekly Iron &amp; Folic Acid Supplementation (WIFS)</t>
  </si>
  <si>
    <t>No. of CCH engaged at Cent. Kitchen</t>
  </si>
  <si>
    <t>* Total number of cook-cum-helpers can not exceed the norms for engagement of cook-cum-helpers.</t>
  </si>
  <si>
    <t>Multi tap</t>
  </si>
  <si>
    <t>Type of hand washing facilities (number of schools)</t>
  </si>
  <si>
    <t>Plinth Area 1 (20sq Mtr)</t>
  </si>
  <si>
    <t>Plinth Area 2 (24 sq Mtr)</t>
  </si>
  <si>
    <t>Plinth Area 3 (28 sq Mtr)</t>
  </si>
  <si>
    <t>Plinth Area 4 (32 sq Mtr)</t>
  </si>
  <si>
    <t>Total outlay (in Rs)</t>
  </si>
  <si>
    <t>Gen. Col. 3-Col.15</t>
  </si>
  <si>
    <t>SC.  Col. 4-Col.16</t>
  </si>
  <si>
    <t>ST.  Col. 5-Col.17</t>
  </si>
  <si>
    <t>Total Col. 19+Col.20+Col.21</t>
  </si>
  <si>
    <t>(Rs. In  Lakh)</t>
  </si>
  <si>
    <t>Total sanctioned</t>
  </si>
  <si>
    <t>Additional Food Items (per child)</t>
  </si>
  <si>
    <t>Contractual/Part time worker</t>
  </si>
  <si>
    <t>Full meal in lieu of MDM</t>
  </si>
  <si>
    <t>Children benefitted</t>
  </si>
  <si>
    <t>Meals served</t>
  </si>
  <si>
    <t>Name of the items</t>
  </si>
  <si>
    <t>In kind</t>
  </si>
  <si>
    <t>In any other form</t>
  </si>
  <si>
    <t>Additional Food Item</t>
  </si>
  <si>
    <t>Value
(In Rs)</t>
  </si>
  <si>
    <t xml:space="preserve">No. of schools received contribution </t>
  </si>
  <si>
    <t>2016-17</t>
  </si>
  <si>
    <t xml:space="preserve">No. of CCHs engaged  </t>
  </si>
  <si>
    <t xml:space="preserve">No. of CCHs engaged </t>
  </si>
  <si>
    <t xml:space="preserve">Procured (C) </t>
  </si>
  <si>
    <t>Table: AT-12 A</t>
  </si>
  <si>
    <t>Anticipated No. of working days for NCLP schools</t>
  </si>
  <si>
    <t xml:space="preserve">Cooking Cost </t>
  </si>
  <si>
    <t>Mid Day Meal Scheme</t>
  </si>
  <si>
    <t xml:space="preserve">Number of institutions </t>
  </si>
  <si>
    <t xml:space="preserve">Meals not served </t>
  </si>
  <si>
    <t>No. of working days</t>
  </si>
  <si>
    <t xml:space="preserve">Number of children </t>
  </si>
  <si>
    <t>Whether allowance is paid to children</t>
  </si>
  <si>
    <t xml:space="preserve">Foodgrains (Wheat/Rice/Coarse grain) </t>
  </si>
  <si>
    <t xml:space="preserve">Table: AT-12 A : Sanction and Utilisation of Central assistance towards replacement of Kitchen Devices  </t>
  </si>
  <si>
    <t xml:space="preserve">Proposed number of children  </t>
  </si>
  <si>
    <t>Note : State may indicate their plinth area and size of the kitchen-cum-stores if they have any other plinth area than mentioned in the table.</t>
  </si>
  <si>
    <t xml:space="preserve">No. of schools covered </t>
  </si>
  <si>
    <t xml:space="preserve">No. of children covered </t>
  </si>
  <si>
    <t>Health Check -ups carried out</t>
  </si>
  <si>
    <t>Mode of cooking (No. of Schools)</t>
  </si>
  <si>
    <t xml:space="preserve">LPG </t>
  </si>
  <si>
    <t>Solar cooker</t>
  </si>
  <si>
    <t>Fire wood</t>
  </si>
  <si>
    <t>Tasting of food (number of schools)</t>
  </si>
  <si>
    <t>Parents</t>
  </si>
  <si>
    <t xml:space="preserve">Name of the Accredited / Recognised lab engaged for testing </t>
  </si>
  <si>
    <t xml:space="preserve">Collected </t>
  </si>
  <si>
    <t>Tested</t>
  </si>
  <si>
    <t>Meeting norms</t>
  </si>
  <si>
    <t>Below norms</t>
  </si>
  <si>
    <t xml:space="preserve">Number of samples </t>
  </si>
  <si>
    <t>Result (No. of samples)</t>
  </si>
  <si>
    <t xml:space="preserve">Number of </t>
  </si>
  <si>
    <t>Schools inspected by Govt. officials</t>
  </si>
  <si>
    <t>Meetings of District level committee headed by the senior most Member of Parliament of Loksabha</t>
  </si>
  <si>
    <t>Meetings of District Steering cum Monitoring committee headed by District Megistrate</t>
  </si>
  <si>
    <t>Table: AT-10 A</t>
  </si>
  <si>
    <t>2017-18</t>
  </si>
  <si>
    <t>2015-16</t>
  </si>
  <si>
    <t>Constructed through convergence</t>
  </si>
  <si>
    <t>Procured through convergence</t>
  </si>
  <si>
    <t>Table AT- 13: Details of mode of cooking</t>
  </si>
  <si>
    <t>Table AT-13</t>
  </si>
  <si>
    <t>Table AT -14 : Quality, Safety and Hygiene</t>
  </si>
  <si>
    <t>Table: AT- 14</t>
  </si>
  <si>
    <t>Table AT -14 A : Testing of Food Samples by accredited labs</t>
  </si>
  <si>
    <t>Table: AT- 14 A</t>
  </si>
  <si>
    <t>Table AT -15 : Contribution by community in form of  Tithi Bhojan or any other similar practice</t>
  </si>
  <si>
    <t>Table: AT- 15</t>
  </si>
  <si>
    <t>Table AT -16 : Interuptions in serving of MDM and MDM allowance paid to children</t>
  </si>
  <si>
    <t>Table: AT- 16</t>
  </si>
  <si>
    <t>Table AT 21 :Details of engagement and apportionment of honorarium to cook cum helpers (CCH) between schools and centralized kitchen.</t>
  </si>
  <si>
    <t>Table - AT - 21</t>
  </si>
  <si>
    <t>Table AT -22 :Information on NGOs covering more than 20000 children, if any</t>
  </si>
  <si>
    <t>Table: AT- 22</t>
  </si>
  <si>
    <t>Table-AT- 23</t>
  </si>
  <si>
    <t>Table AT - 24 : Details of discrimination of any kind in MDMS</t>
  </si>
  <si>
    <t>Table - AT - 24</t>
  </si>
  <si>
    <t>Table AT- 25: Details of Grievance Redressal cell</t>
  </si>
  <si>
    <t>Table: AT- 25</t>
  </si>
  <si>
    <t>Table: AT-26</t>
  </si>
  <si>
    <t>Table: AT-26 A</t>
  </si>
  <si>
    <t>Table: AT-27</t>
  </si>
  <si>
    <t>Table: AT-27 A</t>
  </si>
  <si>
    <t>Table: AT-27 B</t>
  </si>
  <si>
    <t>Table: AT-28</t>
  </si>
  <si>
    <t xml:space="preserve">Table: AT-28 A </t>
  </si>
  <si>
    <t>Table: AT-29</t>
  </si>
  <si>
    <t>Table: AT-30</t>
  </si>
  <si>
    <t>Table: AT-2A</t>
  </si>
  <si>
    <t>No. of schools having parents roaster</t>
  </si>
  <si>
    <t>No. of schools having tasting register</t>
  </si>
  <si>
    <t xml:space="preserve">Table: AT-20 : Information on Cooking Agencies </t>
  </si>
  <si>
    <t xml:space="preserve">Table: AT-20 </t>
  </si>
  <si>
    <t>No. of Inst. For which daily data transferred to central server</t>
  </si>
  <si>
    <t>Table-AT- 23 A</t>
  </si>
  <si>
    <t>11 = 5+6+9+10</t>
  </si>
  <si>
    <t>Table AT -10 C :Details of IEC Activities</t>
  </si>
  <si>
    <t>Table - AT - 10 C</t>
  </si>
  <si>
    <t>Table: AT 10 D - Manpower dedicated for MDMS</t>
  </si>
  <si>
    <t>Table-AT- 10D</t>
  </si>
  <si>
    <t>Table: AT-31</t>
  </si>
  <si>
    <t>Contents</t>
  </si>
  <si>
    <t>Table No.</t>
  </si>
  <si>
    <t>Particulars</t>
  </si>
  <si>
    <t>AT- 1</t>
  </si>
  <si>
    <t>AT - 2</t>
  </si>
  <si>
    <t>AT - 2 A</t>
  </si>
  <si>
    <t>AT - 3</t>
  </si>
  <si>
    <t>AT- 3 A</t>
  </si>
  <si>
    <t>AT- 3 B</t>
  </si>
  <si>
    <t>AT-3 C</t>
  </si>
  <si>
    <t>AT - 4</t>
  </si>
  <si>
    <t>AT - 4 A</t>
  </si>
  <si>
    <t>Enrolment vis-a-vis availed for MDM  (Upper Primary, Classes VI - VIII)</t>
  </si>
  <si>
    <t>AT - 5</t>
  </si>
  <si>
    <t>AT - 5 A</t>
  </si>
  <si>
    <t>AT - 5 B</t>
  </si>
  <si>
    <t>AT - 5 C</t>
  </si>
  <si>
    <t>AT - 5 D</t>
  </si>
  <si>
    <t>AT - 6</t>
  </si>
  <si>
    <t>AT - 6 A</t>
  </si>
  <si>
    <t>AT - 6 B</t>
  </si>
  <si>
    <t>AT - 6 C</t>
  </si>
  <si>
    <t>AT - 7</t>
  </si>
  <si>
    <t>AT - 7 A</t>
  </si>
  <si>
    <t>AT - 8</t>
  </si>
  <si>
    <t>UTILIZATION OF CENTRAL ASSISTANCE TOWARDS HONORARIUM TO COOK-CUM-HELPERS (Primary classes I-V)</t>
  </si>
  <si>
    <t>AT - 8 A</t>
  </si>
  <si>
    <t>UTILIZATION OF CENTRAL ASSISTANCE TOWARDS HONORARIUM TO COOK-CUM-HELPERS (Upper Primary classes VI-VIII)</t>
  </si>
  <si>
    <t>AT - 9</t>
  </si>
  <si>
    <t>AT - 10</t>
  </si>
  <si>
    <t>AT - 10 A</t>
  </si>
  <si>
    <t>AT - 10 B</t>
  </si>
  <si>
    <t xml:space="preserve">Details of Social Audit </t>
  </si>
  <si>
    <t>AT - 10 C</t>
  </si>
  <si>
    <t>Details of IEC Activities</t>
  </si>
  <si>
    <t>AT - 10 D</t>
  </si>
  <si>
    <t>Manpower dedicated for MDMS</t>
  </si>
  <si>
    <t>AT - 11</t>
  </si>
  <si>
    <t xml:space="preserve">Sanction and Utilisation of Central assistance towards construction of Kitchen-cum-store (Primary &amp; Upper Primary,Classes I-VIII) </t>
  </si>
  <si>
    <t>AT - 11 A</t>
  </si>
  <si>
    <t>AT - 12</t>
  </si>
  <si>
    <t xml:space="preserve">Sanction and Utilisation of Central assistance towards procurement of Kitchen Devices (Primary &amp; Upper Primary,Classes I-VIII) </t>
  </si>
  <si>
    <t>AT - 12 A</t>
  </si>
  <si>
    <t>Sanction and Utilisation of Central assistance towards replacement of Kitchen Devices</t>
  </si>
  <si>
    <t>AT - 13</t>
  </si>
  <si>
    <t>Details of mode of cooking</t>
  </si>
  <si>
    <t>AT - 14</t>
  </si>
  <si>
    <t>Quality, Safety and Hygiene</t>
  </si>
  <si>
    <t>AT - 14 A</t>
  </si>
  <si>
    <t>Testing of Food Samples</t>
  </si>
  <si>
    <t>AT - 15</t>
  </si>
  <si>
    <t>Contribution by community in form of  Tithi Bhojan or any other similar practice</t>
  </si>
  <si>
    <t>AT - 16</t>
  </si>
  <si>
    <t>Interuptions in serving of MDM and MDM allowance paid to children</t>
  </si>
  <si>
    <t>AT - 17</t>
  </si>
  <si>
    <t>AT - 18</t>
  </si>
  <si>
    <t>Formation of School Management Committee (SMC) at School Level for Monitoring the Scheme</t>
  </si>
  <si>
    <t>AT - 19</t>
  </si>
  <si>
    <t>Responsibility of Implementation</t>
  </si>
  <si>
    <t>AT - 20</t>
  </si>
  <si>
    <t xml:space="preserve">Information on Cooking Agencies </t>
  </si>
  <si>
    <t>AT - 21</t>
  </si>
  <si>
    <t>Details of engagement and apportionment of honorarium to cook cum helpers (CCH) between schools and centralized kitchen.</t>
  </si>
  <si>
    <t>AT - 22</t>
  </si>
  <si>
    <t>Information on NGOs covering more than 20000 children, if any</t>
  </si>
  <si>
    <t>AT - 23</t>
  </si>
  <si>
    <t>AT - 23 A</t>
  </si>
  <si>
    <t>AT - 24</t>
  </si>
  <si>
    <t>Details of discrimination of any kind in MDMS</t>
  </si>
  <si>
    <t>AT - 25</t>
  </si>
  <si>
    <t>Details of Grievance Redressal cell</t>
  </si>
  <si>
    <t>AT - 26</t>
  </si>
  <si>
    <t>AT - 26 A</t>
  </si>
  <si>
    <t>AT - 27</t>
  </si>
  <si>
    <t>AT - 27 A</t>
  </si>
  <si>
    <t>AT - 27 B</t>
  </si>
  <si>
    <t>AT - 27 C</t>
  </si>
  <si>
    <t>AT - 27 D</t>
  </si>
  <si>
    <t>AT - 28</t>
  </si>
  <si>
    <t>AT - 28 A</t>
  </si>
  <si>
    <t>AT - 29</t>
  </si>
  <si>
    <t>AT - 30</t>
  </si>
  <si>
    <t>AT - 31</t>
  </si>
  <si>
    <t>Annual Work Plan and Budget 2018-19</t>
  </si>
  <si>
    <t>Table: AT-1: GENERAL INFORMATION for 2017-18</t>
  </si>
  <si>
    <t>Table: AT-2 :  Details of  Provisions  in the State Budget 2017-18</t>
  </si>
  <si>
    <t>Table: AT-2A : Releasing of Funds from State to Directorate / Authority / District / Block / School level for 2017-18</t>
  </si>
  <si>
    <t>Table AT-3: No. of Institutions in the State vis a vis Institutions serving MDM during 2017-18</t>
  </si>
  <si>
    <t>Table: AT-3A: No. of Institutions covered  (Primary, Classes I-V)  during 2017-18</t>
  </si>
  <si>
    <t>Table: AT-3B: No. of Institutions covered (Upper Primary with Primary, Classes I-VIII) during 2017-18</t>
  </si>
  <si>
    <t>Table: AT-3C: No. of Institutions covered (Upper Primary without Primary, Classes VI-VIII) during 2017-18</t>
  </si>
  <si>
    <t>Table: AT-4: Enrolment vis-à-vis availed for MDM  (Primary,Classes I- V) during 2017-18</t>
  </si>
  <si>
    <t>Enrolment (As on 30.09.2017)</t>
  </si>
  <si>
    <t>Table: AT-4A: Enrolment vis-a-vis availed for MDM  (Upper Primary, Classes VI - VIII) 2017-18</t>
  </si>
  <si>
    <t>TotalEnrolment (As on 30.09.2017)</t>
  </si>
  <si>
    <t>Table: AT-5:  PAB-MDM Approval vs. PERFORMANCE (Primary, Classes I - V) during 2017-18</t>
  </si>
  <si>
    <t>MDM-PAB Approval for 2017-18</t>
  </si>
  <si>
    <t>MDM-PAB Approval for2017-18</t>
  </si>
  <si>
    <t>Table: AT-5 C:  PAB-MDM Approval vs. PERFORMANCE (Primary, Classes I - V) during 2017-18 - Drought</t>
  </si>
  <si>
    <t>Table: AT-5 D:  PAB-MDM Approval vs. PERFORMANCE (Upper Primary, Classes VI to VIII) during 2017-18 - Drought</t>
  </si>
  <si>
    <t>Gross Allocation for the  FY 2017-18</t>
  </si>
  <si>
    <t>Opening Balance as on 01.4.17</t>
  </si>
  <si>
    <t>Opening Balance as on 01.04.17</t>
  </si>
  <si>
    <t>Table: AT-6B: PAYMENT OF COST OF FOOD GRAINS TO FCI (Primary and Upper Primary Classes I-VIII) during2017-18</t>
  </si>
  <si>
    <t>Allocation for cost of foodgrains for 2017-18</t>
  </si>
  <si>
    <t>Table: AT-6C: Utilisation of foodgrains (Coarse Grain) during 2017-18</t>
  </si>
  <si>
    <t xml:space="preserve">Allocation for 2017-18                                </t>
  </si>
  <si>
    <t xml:space="preserve">Opening Balance as on 01.04.2017                                     </t>
  </si>
  <si>
    <t>Allocation for 2017-18</t>
  </si>
  <si>
    <t>Opening Balance as on 01.04.2017</t>
  </si>
  <si>
    <t>Allocation for FY 2017-18</t>
  </si>
  <si>
    <t>Table: AT-9 : Utilisation of Central Assitance towards Transportation Assistance (Primary &amp; Upper Primary,Classes I-VIII) during 2017-18</t>
  </si>
  <si>
    <t>Opening balance as on 01.04.17</t>
  </si>
  <si>
    <t>Table: AT-10 :  Utilisation of Central Assistance towards MME  (Primary &amp; Upper Primary,Classes I-VIII) during 2017-18</t>
  </si>
  <si>
    <t>Allocation for  2017-18</t>
  </si>
  <si>
    <t>Table: AT-10 A : Details of Meetings at district level during 2017-18</t>
  </si>
  <si>
    <t xml:space="preserve">Table AT - 10 B : Details of Social Audit during 2017-18 </t>
  </si>
  <si>
    <t>Annual Work Plan and Budget  2018-19</t>
  </si>
  <si>
    <t>*Total sanctioned during 2006-07  to 2017-18</t>
  </si>
  <si>
    <t>*Total sanction during 2006-07 to 2017-18</t>
  </si>
  <si>
    <t>Annual Work Plan and Budget2018-19</t>
  </si>
  <si>
    <t>Table: AT-17 : Coverage under Rashtriya Bal Swasthya Karykram (School Health Programme) - 2017-18</t>
  </si>
  <si>
    <t>Table AT - 23 Annual and Monthly data entry status in MDM-MIS during 2017-18</t>
  </si>
  <si>
    <t>Annual Work Plan &amp; Budget 2018-19</t>
  </si>
  <si>
    <t xml:space="preserve">Mid Day Meal Scheme </t>
  </si>
  <si>
    <t>Table AT - 23 A- Implementation of Automated Monitoring System  during 2017-18</t>
  </si>
  <si>
    <t>Kitchen devices sanctioned during 2006-07 to 2017-18 under MDM</t>
  </si>
  <si>
    <t>Table: AT-5 A:  PAB-MDM Approval vs. PERFORMANCE (Upper Primary, Classes VI to VIII) during 2017-18</t>
  </si>
  <si>
    <t>Table: AT-5 B:  PAB-MDM Approval vs. PERFORMANCE - STC (NCLP Schools) during 2017-18</t>
  </si>
  <si>
    <t xml:space="preserve">Average number of children availed MDM </t>
  </si>
  <si>
    <t>Table: AT- 4B</t>
  </si>
  <si>
    <t xml:space="preserve">Table AT-4B: Information on Aadhaar Enrolment </t>
  </si>
  <si>
    <t>Total Enrolment</t>
  </si>
  <si>
    <t>Number of children having Aadhaar</t>
  </si>
  <si>
    <t>Number of children applied for Aadhaar</t>
  </si>
  <si>
    <t xml:space="preserve">Number of children without Aadhaar </t>
  </si>
  <si>
    <t>Number of proxy names deleted</t>
  </si>
  <si>
    <t>Table: AT- 10 E</t>
  </si>
  <si>
    <t>Table AT-10 E: Information on Kitchen Gardens</t>
  </si>
  <si>
    <t>Total institutions where setting up of kitchen garden is possible</t>
  </si>
  <si>
    <t>No. of institutions already having kitchen gardens</t>
  </si>
  <si>
    <t>No. of institutions where setting up of kitchen garden is in progress</t>
  </si>
  <si>
    <t>No. of institutions where setting up of kitchen garden is proposed during 2018-19</t>
  </si>
  <si>
    <t>Amount paid to children (in Rs)</t>
  </si>
  <si>
    <t>Foodgrains provided to children (in MT)</t>
  </si>
  <si>
    <t>Covered through centralised kitchen</t>
  </si>
  <si>
    <t>Proposals for 2018-19</t>
  </si>
  <si>
    <t>Table: AT-26 : Number of School Working Days (Primary,Classes I-V) for 2018-19</t>
  </si>
  <si>
    <t>April,18</t>
  </si>
  <si>
    <t>May,18</t>
  </si>
  <si>
    <t>June,18</t>
  </si>
  <si>
    <t>July,18</t>
  </si>
  <si>
    <t>August,18</t>
  </si>
  <si>
    <t>September,18</t>
  </si>
  <si>
    <t>October,18</t>
  </si>
  <si>
    <t>November,18</t>
  </si>
  <si>
    <t>December,18</t>
  </si>
  <si>
    <t>January,19</t>
  </si>
  <si>
    <t>February,19</t>
  </si>
  <si>
    <t>March,19</t>
  </si>
  <si>
    <t>Table: AT-26A : Number of School Working Days (Upper Primary,Classes VI-VIII) for 2018-19</t>
  </si>
  <si>
    <t>Requirement of Pulses (in MTs)</t>
  </si>
  <si>
    <t>Pulse 1 (name)</t>
  </si>
  <si>
    <t>Pulse 2 (name)</t>
  </si>
  <si>
    <t>Pulse 3 (name)</t>
  </si>
  <si>
    <t>Pulse 4 (name)</t>
  </si>
  <si>
    <t>Pulse 5 (name)</t>
  </si>
  <si>
    <t>Table: AT-27: Proposal for coverage of children and working days  for 2018-19 (Primary Classes, I-V)</t>
  </si>
  <si>
    <t>Table: AT-27C : Proposal for coverage of children and working days  for Primary (Classes I-V) in Drought affected areas  during 2018-19</t>
  </si>
  <si>
    <t>Table: AT-27 A: Proposal for coverage of children and working days  for 2018-19 (Upper Primary,Classes VI-VIII)</t>
  </si>
  <si>
    <t>Table: AT-27 B: Proposal for coverage of children for NCLP Schools during 2018-19</t>
  </si>
  <si>
    <t>Table: AT-27C</t>
  </si>
  <si>
    <t>Table: AT-28: Requirement of kitchen-cum-stores in the Primary and Upper Primary schools for the year 2018-19</t>
  </si>
  <si>
    <t>Table: AT-28 A: Requirement of kitchen cum stores as per Plinth Area Norm in the Primary and Upper Primary schools for the year 2018-19</t>
  </si>
  <si>
    <t>Table: AT-29 : Requirement of Kitchen Devices during 2018-19 in Primary &amp; Upper Primary Schools</t>
  </si>
  <si>
    <t>Table: AT 30 :    Requirement of Cook cum Helpers for 2018-19</t>
  </si>
  <si>
    <t>Maximum number of institutions for which daily data transferred during the month</t>
  </si>
  <si>
    <t>Table: AT-6: Utilisation of foodgrains  (Primary, Classes I-V) during 2017-18</t>
  </si>
  <si>
    <t xml:space="preserve">Closing Balance*                 (col.4+5-6)                         </t>
  </si>
  <si>
    <t xml:space="preserve">Closing Balance*  (col.9+10-11)                         </t>
  </si>
  <si>
    <t>*: includes unspent balance at State, District, Block and school level (including NGOs/Private Agencies).</t>
  </si>
  <si>
    <t xml:space="preserve">Closing Balance*                  (col.4+5-6)                         </t>
  </si>
  <si>
    <t xml:space="preserve">Closing Balance* (col.9+10-11)                         </t>
  </si>
  <si>
    <t>Table: AT-6A: Utilisation of foodgrains  (Upper Primary, Classes VI-VIII) during 2017-18</t>
  </si>
  <si>
    <t>* State</t>
  </si>
  <si>
    <t>*State</t>
  </si>
  <si>
    <t xml:space="preserve">*State (col.7+10-13) </t>
  </si>
  <si>
    <t>*state share includes funds as well as monetary value of the commodities supplied by the State/UT</t>
  </si>
  <si>
    <t>Table: AT-7: Utilisation of Cooking Cost (Primary, Classes I-V) during 2017-18</t>
  </si>
  <si>
    <t>Table: AT-7A: Utilisation of Cooking cost (Upper Primary Classes, VI-VIII) for 2017-18</t>
  </si>
  <si>
    <t>* state share includes funds as well as monetary value of the commodities supplied by the State/UT</t>
  </si>
  <si>
    <t>Table - AT - 10 B</t>
  </si>
  <si>
    <t>*Total Sanction during 2012-13 to 2017-18</t>
  </si>
  <si>
    <t>Table: AT-27 D : Proposal for coverage of children and working days  for Upper Primary (Classes VI-VIII) in Drought affected areas  during 2018-19</t>
  </si>
  <si>
    <t>Table: AT-27 D</t>
  </si>
  <si>
    <t>Kitchen-cum-store sanctioned during 2006-07 to 2017-18</t>
  </si>
  <si>
    <t>Total No. of Cook-cum-helpers required in drought affected areas, if any</t>
  </si>
  <si>
    <t>Table: AT- 32</t>
  </si>
  <si>
    <t>Table: AT-32:  PAB-MDM Approval vs. PERFORMANCE (Primary Classes I to V) during 2017-18 - Drought</t>
  </si>
  <si>
    <t>Foodgrains</t>
  </si>
  <si>
    <t xml:space="preserve">Hon. to cook-cum-helpers </t>
  </si>
  <si>
    <t>Allocation</t>
  </si>
  <si>
    <t>Utilisation</t>
  </si>
  <si>
    <t>Allocation (Centre +State)</t>
  </si>
  <si>
    <t>Utilisation (Centre +State)</t>
  </si>
  <si>
    <t>Table: AT-32A</t>
  </si>
  <si>
    <t>Table: AT-32 A:  PAB-MDM Approval vs. PERFORMANCE (Upper Primary, Classes VI to VIII) during 2017-18 - Drought</t>
  </si>
  <si>
    <t>Information on Kitchen Garden</t>
  </si>
  <si>
    <t xml:space="preserve">AT - 10 E </t>
  </si>
  <si>
    <t>AT - 4 B</t>
  </si>
  <si>
    <t>Information on Aadhaar Enrolment</t>
  </si>
  <si>
    <t>AT - 32</t>
  </si>
  <si>
    <t>PAB-MDM Approval vs. PERFORMANCE (Primary Classes I to V) during 2017-18 - Drought</t>
  </si>
  <si>
    <t>AT - 32 A</t>
  </si>
  <si>
    <t>PAB-MDM Approval vs. PERFORMANCE (Upper Primary, Classes VI to VIII) during 2017-18 - Drought</t>
  </si>
  <si>
    <t>GENERAL INFORMATION for 2017-18</t>
  </si>
  <si>
    <t>Details of  Provisions  in the State Budget 2017-18</t>
  </si>
  <si>
    <t>Releasing of Funds from State to Directorate / Authority / District / Block / School level for 2017-18</t>
  </si>
  <si>
    <t>No. of Institutions in the State vis a vis Institutions serving MDM during 2017-18</t>
  </si>
  <si>
    <t>No. of Institutions covered  (Primary, Classes I-V)  during 2017-18</t>
  </si>
  <si>
    <t>No. of Institutions covered (Upper Primary with Primary, Classes I-VIII) during 2017-18</t>
  </si>
  <si>
    <t>No. of Institutions covered (Upper Primary without Primary, Classes VI-VIII) during 2017-18</t>
  </si>
  <si>
    <t>Enrolment vis-à-vis availed for MDM  (Primary,Classes I- V) during 2017-18</t>
  </si>
  <si>
    <t>PAB-MDM Approval vs. PERFORMANCE (Primary, Classes I - V) during 2017-18</t>
  </si>
  <si>
    <t>PAB-MDM Approval vs. PERFORMANCE (Upper Primary, Classes VI to VIII) during 2017-18</t>
  </si>
  <si>
    <t>PAB-MDM Approval vs. PERFORMANCE NCLP Schools during 2017-18</t>
  </si>
  <si>
    <t>PAB-MDM Approval vs. PERFORMANCE (Primary, Classes I - V) during 2017-18 - Drought</t>
  </si>
  <si>
    <t>Utilisation of foodgrains  (Primary, Classes I-V) during 2017-18</t>
  </si>
  <si>
    <t>Utilisation of foodgrains  (Upper Primary, Classes VI-VIII) during 2017-18</t>
  </si>
  <si>
    <t>PAYMENT OF COST OF FOOD GRAINS TO FCI (Primary and Upper Primary Classes I-VIII) during 2017-18</t>
  </si>
  <si>
    <t>Utilisation of foodgrains (Coarse Grain) during 2017-18</t>
  </si>
  <si>
    <t>Utilisation of Cooking Cost (Primary, Classes I-V) during 2017-18</t>
  </si>
  <si>
    <t>Utilisation of Cooking cost (Upper Primary Classes, VI-VIII) for 2017-18</t>
  </si>
  <si>
    <t>Utilisation of Central Assitance towards Transportation Assistance (Primary &amp; Upper Primary,Classes I-VIII) during 2017-18</t>
  </si>
  <si>
    <t>Utilisation of Central Assistance towards MME  (Primary &amp; Upper Primary,Classes I-VIII) during 2017-18</t>
  </si>
  <si>
    <t>Details of Meetings at district level during 2017-18</t>
  </si>
  <si>
    <t>Coverage under Rashtriya Bal Swasthya Karykram (School Health Programme) - 2017-18</t>
  </si>
  <si>
    <t>Annual and Monthly data entry status in MDM-MIS during 2017-18</t>
  </si>
  <si>
    <t>Implementation of Automated Monitoring System  during 2017-18</t>
  </si>
  <si>
    <t>Number of School Working Days (Upper Primary,Classes VI-VIII) for 2018-19</t>
  </si>
  <si>
    <t>Proposal for coverage of children and working days  for 2018-19  (Primary Classes, I-V)</t>
  </si>
  <si>
    <t>Proposal for coverage of children and working days  for 2018-19  (Upper Primary,Classes VI-VIII)</t>
  </si>
  <si>
    <t>Proposal for coverage of children for NCLP Schools during 2018-19</t>
  </si>
  <si>
    <t>Proposal for coverage of children and working days  for Primary (Classes I-V) in Drought affected areas  during 2018-19</t>
  </si>
  <si>
    <t>Proposal for coverage of children and working days  for  Upper Primary (Classes VI-VIII)in Drought affected areas  during 2018-19</t>
  </si>
  <si>
    <t>Requirement of kitchen-cum-stores in the Primary and Upper Primary schools for the year 2018-19</t>
  </si>
  <si>
    <t>Requirement of kitchen cum stores as per Plinth Area Norm in the Primary and Upper Primary schools for the year 2018-19</t>
  </si>
  <si>
    <t>Requirement of Kitchen Devices during 2018-19 in Primary &amp; Upper Primary Schools</t>
  </si>
  <si>
    <t>Requirement of Cook cum Helpers for 2018-19</t>
  </si>
  <si>
    <t>Budget Provision for the Year 2018-19</t>
  </si>
  <si>
    <t>(For the Period 01.04.17 to 31.03.18)</t>
  </si>
  <si>
    <t>During 01.04.17 to 31.03.2018</t>
  </si>
  <si>
    <t>During 01.04.17 to 31.03.18</t>
  </si>
  <si>
    <t>(For the Period 01.4.17 to 31.03.18)</t>
  </si>
  <si>
    <t>(As on 31st March, 2018)</t>
  </si>
  <si>
    <t>As on 31st March, 2018</t>
  </si>
  <si>
    <t>Budget Released till 31.03.2018</t>
  </si>
  <si>
    <t xml:space="preserve">Total Unspent Balance as on 31.03.2018   </t>
  </si>
  <si>
    <t xml:space="preserve">Total Unspent Balance as on 31.03.2018                                            </t>
  </si>
  <si>
    <t>Unspent Balance as on 31.03.2018</t>
  </si>
  <si>
    <r>
      <t xml:space="preserve">Unspent Balance as on 31.03.2018  [Col. 4+ Col.5+Col.6 -Col.8] </t>
    </r>
    <r>
      <rPr>
        <sz val="10"/>
        <rFont val="Arial"/>
        <family val="2"/>
      </rPr>
      <t xml:space="preserve"> </t>
    </r>
  </si>
  <si>
    <t>Unspent balance as on 31.03.2018               [Col: (4+5)-7]</t>
  </si>
  <si>
    <t>Feb</t>
  </si>
  <si>
    <t>Mar</t>
  </si>
  <si>
    <t>Apr, 2017</t>
  </si>
  <si>
    <t>Dec, 2017</t>
  </si>
  <si>
    <t>Jan, 2018</t>
  </si>
  <si>
    <t>Coarse Grains</t>
  </si>
  <si>
    <t>Table: AT-31 : Budget Provision for the Year 2018-19</t>
  </si>
  <si>
    <r>
      <t xml:space="preserve">No. of working days </t>
    </r>
    <r>
      <rPr>
        <b/>
        <sz val="8"/>
        <rFont val="Arial"/>
        <family val="2"/>
      </rPr>
      <t xml:space="preserve">(During 01.04.17 to 31.03.18)     </t>
    </r>
    <r>
      <rPr>
        <b/>
        <sz val="10"/>
        <rFont val="Arial"/>
        <family val="2"/>
      </rPr>
      <t xml:space="preserve">             </t>
    </r>
  </si>
  <si>
    <t>Number of School Working Days (Primary,Classes I-V) for 2018-19</t>
  </si>
  <si>
    <t xml:space="preserve">No. of working days (During 01.04.17 to 31.03.18)                  </t>
  </si>
  <si>
    <t>Engaged in 2017-18</t>
  </si>
  <si>
    <t>2018-19</t>
  </si>
  <si>
    <t>Table: AT- 10 F</t>
  </si>
  <si>
    <t>Total Schools</t>
  </si>
  <si>
    <t>Schools having drinking water facilities</t>
  </si>
  <si>
    <t>Schools having safe drinking water facilities</t>
  </si>
  <si>
    <t>Number of Schools having facility of water filtration</t>
  </si>
  <si>
    <t>Types of filtration* used (number of schools)</t>
  </si>
  <si>
    <t>Any Innovation for purification of water</t>
  </si>
  <si>
    <t>Source of Funds used</t>
  </si>
  <si>
    <t>Membrane technology Purification</t>
  </si>
  <si>
    <t>UV purification or e-boiling</t>
  </si>
  <si>
    <t>Candle filter purifier</t>
  </si>
  <si>
    <t>Activated carbon filter purifier</t>
  </si>
  <si>
    <t>CSR</t>
  </si>
  <si>
    <t>Donations etc.</t>
  </si>
  <si>
    <t>RO</t>
  </si>
  <si>
    <t>UF</t>
  </si>
  <si>
    <t>AT - 10 F</t>
  </si>
  <si>
    <t>Information on Drinking water facilites</t>
  </si>
  <si>
    <t>Table AT-10 F: Information on Drinking water facilites</t>
  </si>
  <si>
    <t>Aizawl</t>
  </si>
  <si>
    <t>Champhai</t>
  </si>
  <si>
    <t>Kolasib</t>
  </si>
  <si>
    <t>Lawngtlai</t>
  </si>
  <si>
    <t>Lunglei</t>
  </si>
  <si>
    <t>Mamit</t>
  </si>
  <si>
    <t>Siaha</t>
  </si>
  <si>
    <t>Serchhip</t>
  </si>
  <si>
    <t>Nil</t>
  </si>
  <si>
    <t>TOTAL</t>
  </si>
  <si>
    <t>Aizaw</t>
  </si>
  <si>
    <t>N/A</t>
  </si>
  <si>
    <t>Saiha</t>
  </si>
  <si>
    <t>Total no. of institutions</t>
  </si>
  <si>
    <t>As per needs</t>
  </si>
  <si>
    <t>3.5.2017</t>
  </si>
  <si>
    <t>4.7.2017</t>
  </si>
  <si>
    <t>30.6.2017</t>
  </si>
  <si>
    <t>27.11.2017</t>
  </si>
  <si>
    <t>21.2.2018</t>
  </si>
  <si>
    <t>23.2.2018</t>
  </si>
  <si>
    <t>Pulse 1 (Masoor Dal)</t>
  </si>
  <si>
    <t>Pulse 1
(Masoor Dal)</t>
  </si>
  <si>
    <t>e-transfer</t>
  </si>
  <si>
    <t>SMC</t>
  </si>
  <si>
    <t>Through SMC</t>
  </si>
  <si>
    <t>e-transfer/SMC</t>
  </si>
  <si>
    <t>e-transfer/cash</t>
  </si>
  <si>
    <t>State / UT: Mizoram</t>
  </si>
  <si>
    <t>School Education Department</t>
  </si>
  <si>
    <r>
      <t xml:space="preserve">State / </t>
    </r>
    <r>
      <rPr>
        <b/>
        <strike/>
        <sz val="10"/>
        <rFont val="Arial"/>
        <family val="2"/>
      </rPr>
      <t>UT</t>
    </r>
    <r>
      <rPr>
        <b/>
        <sz val="10"/>
        <rFont val="Arial"/>
        <family val="2"/>
      </rPr>
      <t>: Mizoram</t>
    </r>
  </si>
  <si>
    <t>Government of Mizoram</t>
  </si>
  <si>
    <t>State / UT:Mizoram</t>
  </si>
  <si>
    <t>Yes</t>
  </si>
  <si>
    <t>SIRD &amp; PR, Mizoram</t>
  </si>
  <si>
    <t>RIPANS, Aizawl</t>
  </si>
  <si>
    <t>Requirement of Foodgrains
(in MTs)</t>
  </si>
  <si>
    <t>State: Mizoram</t>
  </si>
  <si>
    <t>STATE/UT : Mizoram</t>
  </si>
  <si>
    <t>STATE/UT: Mizoram</t>
  </si>
  <si>
    <r>
      <t xml:space="preserve">State/UT: </t>
    </r>
    <r>
      <rPr>
        <b/>
        <u val="single"/>
        <sz val="10"/>
        <rFont val="Arial"/>
        <family val="2"/>
      </rPr>
      <t>Mizoram</t>
    </r>
  </si>
  <si>
    <t>Commissioner &amp; Secretary</t>
  </si>
  <si>
    <t>State/UT : Mizoram</t>
  </si>
  <si>
    <t>State / UT:  Mizoram</t>
  </si>
  <si>
    <t>State/UT :Mizoram</t>
  </si>
  <si>
    <t>1st 2nd Instalment</t>
  </si>
  <si>
    <t>2nd 2nd Instalment</t>
  </si>
  <si>
    <t>3.1.2018</t>
  </si>
  <si>
    <t>15.3.2018</t>
  </si>
  <si>
    <t>19.1.2018</t>
  </si>
  <si>
    <t>31.7.2017</t>
  </si>
  <si>
    <t>6.6.2017</t>
  </si>
  <si>
    <t>17.8.2017</t>
  </si>
  <si>
    <t>13.7.2017</t>
  </si>
  <si>
    <t>12.9.2017</t>
  </si>
  <si>
    <t>21.3.2018</t>
  </si>
  <si>
    <t>18.7.2017</t>
  </si>
  <si>
    <t>15.9.2018</t>
  </si>
  <si>
    <t>24.3.2018</t>
  </si>
  <si>
    <t>1 State/District Nodal Officer</t>
  </si>
  <si>
    <t>Existing Director, School Eduction as SNO and existing DPC SSA as District Nodal Officer</t>
  </si>
  <si>
    <t>2 Deputy State Nodal Officer</t>
  </si>
  <si>
    <t>Existing Research Officer at Directorate office</t>
  </si>
  <si>
    <t>3 State/District Co-Ordinator</t>
  </si>
  <si>
    <t>Existing UPS Teacher attached to Directorate office</t>
  </si>
  <si>
    <t xml:space="preserve">1 Co-Ordinator       </t>
  </si>
  <si>
    <t>1 MIS Co-Ordinator</t>
  </si>
  <si>
    <t>2 Data Entry Operator</t>
  </si>
  <si>
    <t>3 IV grade</t>
  </si>
  <si>
    <t>SSA</t>
  </si>
  <si>
    <t>Director of School Education</t>
  </si>
  <si>
    <t>District Project Co-Ordinator</t>
  </si>
  <si>
    <t>Block Resouce Center Co-Ordinator</t>
  </si>
  <si>
    <t>no</t>
  </si>
  <si>
    <t>yes
(0389-2341325)</t>
  </si>
  <si>
    <t>yes
389-2345639
0389-234375
03837-221722</t>
  </si>
  <si>
    <t>na</t>
  </si>
  <si>
    <t>yes (mizorammdm@gmail.com)</t>
  </si>
  <si>
    <t>yes</t>
  </si>
  <si>
    <t>Yes (+918974245007)</t>
  </si>
  <si>
    <t>Yes
(8729824609)
8118980058
8729948998</t>
  </si>
</sst>
</file>

<file path=xl/styles.xml><?xml version="1.0" encoding="utf-8"?>
<styleSheet xmlns="http://schemas.openxmlformats.org/spreadsheetml/2006/main">
  <numFmts count="35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0.0"/>
    <numFmt numFmtId="180" formatCode="0.00000"/>
    <numFmt numFmtId="181" formatCode="0.0000"/>
    <numFmt numFmtId="182" formatCode="0.0000000"/>
    <numFmt numFmtId="183" formatCode="0.00000000"/>
    <numFmt numFmtId="184" formatCode="0.000000000"/>
    <numFmt numFmtId="185" formatCode="0.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%"/>
  </numFmts>
  <fonts count="10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u val="single"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 val="single"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0"/>
      <color indexed="8"/>
      <name val="Calibri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b/>
      <sz val="7"/>
      <color indexed="8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12"/>
      <name val="Trebuchet MS"/>
      <family val="2"/>
    </font>
    <font>
      <b/>
      <sz val="8"/>
      <name val="Arial"/>
      <family val="2"/>
    </font>
    <font>
      <sz val="36"/>
      <name val="Arial"/>
      <family val="2"/>
    </font>
    <font>
      <sz val="28"/>
      <name val="Arial"/>
      <family val="2"/>
    </font>
    <font>
      <sz val="10"/>
      <color indexed="8"/>
      <name val="Arial"/>
      <family val="2"/>
    </font>
    <font>
      <b/>
      <strike/>
      <sz val="10"/>
      <name val="Arial"/>
      <family val="2"/>
    </font>
    <font>
      <b/>
      <sz val="54"/>
      <name val="Calibri"/>
      <family val="0"/>
    </font>
    <font>
      <b/>
      <sz val="44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mbria"/>
      <family val="1"/>
    </font>
    <font>
      <b/>
      <i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10"/>
      <name val="Arial"/>
      <family val="2"/>
    </font>
    <font>
      <sz val="10"/>
      <name val="Calibri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1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mbria"/>
      <family val="1"/>
    </font>
    <font>
      <b/>
      <i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1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double"/>
      <top style="thin"/>
      <bottom style="thin"/>
    </border>
    <border>
      <left/>
      <right style="thin"/>
      <top/>
      <bottom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0" fillId="32" borderId="7" applyNumberFormat="0" applyFon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79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 vertical="top"/>
    </xf>
    <xf numFmtId="0" fontId="2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vertical="top" wrapText="1"/>
    </xf>
    <xf numFmtId="0" fontId="14" fillId="0" borderId="11" xfId="0" applyFont="1" applyFill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6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16" fillId="0" borderId="0" xfId="0" applyFont="1" applyAlignment="1">
      <alignment/>
    </xf>
    <xf numFmtId="0" fontId="16" fillId="0" borderId="11" xfId="0" applyFont="1" applyBorder="1" applyAlignment="1" quotePrefix="1">
      <alignment horizontal="center" vertical="top" wrapText="1"/>
    </xf>
    <xf numFmtId="0" fontId="14" fillId="0" borderId="11" xfId="0" applyFont="1" applyBorder="1" applyAlignment="1">
      <alignment horizontal="center" wrapText="1"/>
    </xf>
    <xf numFmtId="0" fontId="0" fillId="0" borderId="0" xfId="0" applyFont="1" applyBorder="1" applyAlignment="1" quotePrefix="1">
      <alignment horizontal="center"/>
    </xf>
    <xf numFmtId="0" fontId="18" fillId="0" borderId="0" xfId="58" applyFont="1">
      <alignment/>
      <protection/>
    </xf>
    <xf numFmtId="0" fontId="19" fillId="0" borderId="11" xfId="58" applyFont="1" applyBorder="1" applyAlignment="1">
      <alignment horizontal="center" vertical="top" wrapText="1"/>
      <protection/>
    </xf>
    <xf numFmtId="0" fontId="74" fillId="0" borderId="0" xfId="58">
      <alignment/>
      <protection/>
    </xf>
    <xf numFmtId="0" fontId="74" fillId="0" borderId="0" xfId="58" applyAlignment="1">
      <alignment horizontal="left"/>
      <protection/>
    </xf>
    <xf numFmtId="0" fontId="20" fillId="0" borderId="0" xfId="58" applyFont="1" applyAlignment="1">
      <alignment horizontal="left"/>
      <protection/>
    </xf>
    <xf numFmtId="0" fontId="74" fillId="0" borderId="14" xfId="58" applyBorder="1" applyAlignment="1">
      <alignment horizontal="center"/>
      <protection/>
    </xf>
    <xf numFmtId="0" fontId="17" fillId="0" borderId="0" xfId="58" applyFont="1">
      <alignment/>
      <protection/>
    </xf>
    <xf numFmtId="0" fontId="17" fillId="0" borderId="0" xfId="58" applyFont="1" applyAlignment="1">
      <alignment horizontal="center"/>
      <protection/>
    </xf>
    <xf numFmtId="0" fontId="74" fillId="0" borderId="0" xfId="58" applyBorder="1">
      <alignment/>
      <protection/>
    </xf>
    <xf numFmtId="0" fontId="2" fillId="0" borderId="0" xfId="0" applyFont="1" applyAlignment="1">
      <alignment vertical="top" wrapText="1"/>
    </xf>
    <xf numFmtId="0" fontId="21" fillId="0" borderId="12" xfId="58" applyFont="1" applyBorder="1" applyAlignment="1">
      <alignment horizontal="center" vertical="top" wrapText="1"/>
      <protection/>
    </xf>
    <xf numFmtId="0" fontId="21" fillId="0" borderId="11" xfId="58" applyFont="1" applyBorder="1" applyAlignment="1">
      <alignment horizontal="center" vertical="top" wrapText="1"/>
      <protection/>
    </xf>
    <xf numFmtId="0" fontId="17" fillId="0" borderId="0" xfId="58" applyFont="1" applyBorder="1" applyAlignment="1">
      <alignment horizontal="left"/>
      <protection/>
    </xf>
    <xf numFmtId="0" fontId="0" fillId="0" borderId="0" xfId="69">
      <alignment/>
      <protection/>
    </xf>
    <xf numFmtId="0" fontId="11" fillId="0" borderId="0" xfId="69" applyFont="1" applyAlignment="1">
      <alignment horizontal="center"/>
      <protection/>
    </xf>
    <xf numFmtId="0" fontId="5" fillId="0" borderId="0" xfId="69" applyFont="1" applyAlignment="1">
      <alignment horizontal="center"/>
      <protection/>
    </xf>
    <xf numFmtId="0" fontId="4" fillId="0" borderId="0" xfId="69" applyFont="1">
      <alignment/>
      <protection/>
    </xf>
    <xf numFmtId="0" fontId="2" fillId="0" borderId="11" xfId="69" applyFont="1" applyBorder="1" applyAlignment="1">
      <alignment horizontal="center" vertical="top" wrapText="1"/>
      <protection/>
    </xf>
    <xf numFmtId="0" fontId="2" fillId="0" borderId="15" xfId="69" applyFont="1" applyBorder="1" applyAlignment="1">
      <alignment horizontal="center" vertical="top" wrapText="1"/>
      <protection/>
    </xf>
    <xf numFmtId="0" fontId="2" fillId="0" borderId="13" xfId="69" applyFont="1" applyBorder="1" applyAlignment="1">
      <alignment horizontal="center" vertical="top" wrapText="1"/>
      <protection/>
    </xf>
    <xf numFmtId="0" fontId="0" fillId="0" borderId="0" xfId="69" applyFill="1" applyBorder="1" applyAlignment="1">
      <alignment horizontal="left"/>
      <protection/>
    </xf>
    <xf numFmtId="0" fontId="2" fillId="0" borderId="0" xfId="69" applyFont="1" applyBorder="1" applyAlignment="1">
      <alignment horizontal="center"/>
      <protection/>
    </xf>
    <xf numFmtId="0" fontId="0" fillId="0" borderId="0" xfId="69" applyBorder="1">
      <alignment/>
      <protection/>
    </xf>
    <xf numFmtId="0" fontId="2" fillId="0" borderId="0" xfId="69" applyFont="1">
      <alignment/>
      <protection/>
    </xf>
    <xf numFmtId="0" fontId="3" fillId="0" borderId="0" xfId="69" applyFont="1" applyAlignment="1">
      <alignment/>
      <protection/>
    </xf>
    <xf numFmtId="0" fontId="16" fillId="0" borderId="14" xfId="0" applyFont="1" applyBorder="1" applyAlignment="1">
      <alignment/>
    </xf>
    <xf numFmtId="0" fontId="2" fillId="0" borderId="16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8" fillId="0" borderId="11" xfId="58" applyFont="1" applyBorder="1">
      <alignment/>
      <protection/>
    </xf>
    <xf numFmtId="0" fontId="18" fillId="0" borderId="0" xfId="58" applyFont="1" applyBorder="1">
      <alignment/>
      <protection/>
    </xf>
    <xf numFmtId="0" fontId="2" fillId="0" borderId="17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/>
    </xf>
    <xf numFmtId="0" fontId="23" fillId="0" borderId="0" xfId="58" applyFont="1">
      <alignment/>
      <protection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69" applyFont="1" applyBorder="1">
      <alignment/>
      <protection/>
    </xf>
    <xf numFmtId="0" fontId="17" fillId="0" borderId="0" xfId="58" applyFont="1" applyBorder="1" applyAlignment="1">
      <alignment horizontal="center"/>
      <protection/>
    </xf>
    <xf numFmtId="0" fontId="6" fillId="0" borderId="0" xfId="0" applyFont="1" applyBorder="1" applyAlignment="1">
      <alignment/>
    </xf>
    <xf numFmtId="0" fontId="19" fillId="0" borderId="12" xfId="58" applyFont="1" applyBorder="1" applyAlignment="1">
      <alignment horizontal="center" vertical="top" wrapText="1"/>
      <protection/>
    </xf>
    <xf numFmtId="0" fontId="6" fillId="0" borderId="11" xfId="0" applyFont="1" applyBorder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7" fillId="0" borderId="11" xfId="58" applyFont="1" applyBorder="1" applyAlignment="1">
      <alignment horizontal="center"/>
      <protection/>
    </xf>
    <xf numFmtId="0" fontId="10" fillId="0" borderId="0" xfId="69" applyFont="1" applyAlignment="1">
      <alignment/>
      <protection/>
    </xf>
    <xf numFmtId="0" fontId="16" fillId="0" borderId="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0" fillId="0" borderId="0" xfId="69" applyAlignment="1">
      <alignment horizontal="left"/>
      <protection/>
    </xf>
    <xf numFmtId="0" fontId="13" fillId="0" borderId="0" xfId="0" applyFont="1" applyAlignment="1">
      <alignment horizontal="left"/>
    </xf>
    <xf numFmtId="0" fontId="0" fillId="0" borderId="0" xfId="58" applyFont="1">
      <alignment/>
      <protection/>
    </xf>
    <xf numFmtId="0" fontId="5" fillId="0" borderId="0" xfId="58" applyFont="1" applyAlignment="1">
      <alignment horizontal="center"/>
      <protection/>
    </xf>
    <xf numFmtId="0" fontId="0" fillId="0" borderId="11" xfId="58" applyFont="1" applyBorder="1">
      <alignment/>
      <protection/>
    </xf>
    <xf numFmtId="0" fontId="8" fillId="0" borderId="0" xfId="58" applyFont="1">
      <alignment/>
      <protection/>
    </xf>
    <xf numFmtId="0" fontId="2" fillId="0" borderId="11" xfId="58" applyFont="1" applyBorder="1">
      <alignment/>
      <protection/>
    </xf>
    <xf numFmtId="0" fontId="0" fillId="0" borderId="11" xfId="58" applyFont="1" applyBorder="1" applyAlignment="1">
      <alignment horizontal="center"/>
      <protection/>
    </xf>
    <xf numFmtId="0" fontId="16" fillId="0" borderId="11" xfId="58" applyFont="1" applyBorder="1" applyAlignment="1">
      <alignment horizontal="center"/>
      <protection/>
    </xf>
    <xf numFmtId="0" fontId="16" fillId="0" borderId="11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29" fillId="0" borderId="0" xfId="58" applyFont="1" applyAlignment="1">
      <alignment horizontal="center"/>
      <protection/>
    </xf>
    <xf numFmtId="0" fontId="0" fillId="0" borderId="11" xfId="69" applyFont="1" applyBorder="1" applyAlignment="1">
      <alignment horizontal="center" vertical="top" wrapText="1"/>
      <protection/>
    </xf>
    <xf numFmtId="0" fontId="0" fillId="0" borderId="0" xfId="69" applyFont="1">
      <alignment/>
      <protection/>
    </xf>
    <xf numFmtId="0" fontId="2" fillId="0" borderId="11" xfId="58" applyFont="1" applyBorder="1" applyAlignment="1">
      <alignment horizontal="center"/>
      <protection/>
    </xf>
    <xf numFmtId="0" fontId="2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2" fillId="0" borderId="11" xfId="69" applyFont="1" applyBorder="1" applyAlignment="1">
      <alignment horizontal="left" vertical="center" wrapText="1"/>
      <protection/>
    </xf>
    <xf numFmtId="0" fontId="2" fillId="0" borderId="11" xfId="69" applyFont="1" applyBorder="1" applyAlignment="1">
      <alignment horizontal="left" vertical="center"/>
      <protection/>
    </xf>
    <xf numFmtId="0" fontId="7" fillId="0" borderId="11" xfId="69" applyFont="1" applyBorder="1" applyAlignment="1">
      <alignment horizontal="left" vertical="center" wrapText="1"/>
      <protection/>
    </xf>
    <xf numFmtId="0" fontId="0" fillId="0" borderId="0" xfId="70">
      <alignment/>
      <protection/>
    </xf>
    <xf numFmtId="0" fontId="6" fillId="0" borderId="0" xfId="70" applyFont="1" applyAlignment="1">
      <alignment/>
      <protection/>
    </xf>
    <xf numFmtId="0" fontId="11" fillId="0" borderId="0" xfId="70" applyFont="1" applyAlignment="1">
      <alignment/>
      <protection/>
    </xf>
    <xf numFmtId="0" fontId="4" fillId="0" borderId="0" xfId="70" applyFont="1">
      <alignment/>
      <protection/>
    </xf>
    <xf numFmtId="0" fontId="16" fillId="0" borderId="11" xfId="70" applyFont="1" applyBorder="1" applyAlignment="1">
      <alignment horizontal="center" vertical="top" wrapText="1"/>
      <protection/>
    </xf>
    <xf numFmtId="0" fontId="16" fillId="0" borderId="0" xfId="70" applyFont="1">
      <alignment/>
      <protection/>
    </xf>
    <xf numFmtId="0" fontId="16" fillId="0" borderId="11" xfId="70" applyFont="1" applyBorder="1">
      <alignment/>
      <protection/>
    </xf>
    <xf numFmtId="0" fontId="16" fillId="0" borderId="0" xfId="70" applyFont="1" applyBorder="1">
      <alignment/>
      <protection/>
    </xf>
    <xf numFmtId="0" fontId="16" fillId="0" borderId="13" xfId="70" applyFont="1" applyBorder="1" applyAlignment="1">
      <alignment horizontal="center" vertical="top" wrapText="1"/>
      <protection/>
    </xf>
    <xf numFmtId="0" fontId="16" fillId="0" borderId="18" xfId="70" applyFont="1" applyBorder="1" applyAlignment="1">
      <alignment horizontal="center" vertical="top" wrapText="1"/>
      <protection/>
    </xf>
    <xf numFmtId="0" fontId="16" fillId="0" borderId="16" xfId="70" applyFont="1" applyBorder="1" applyAlignment="1">
      <alignment horizontal="center" vertical="top" wrapText="1"/>
      <protection/>
    </xf>
    <xf numFmtId="0" fontId="2" fillId="0" borderId="0" xfId="70" applyFont="1">
      <alignment/>
      <protection/>
    </xf>
    <xf numFmtId="0" fontId="16" fillId="0" borderId="11" xfId="70" applyFont="1" applyBorder="1" applyAlignment="1">
      <alignment horizontal="center"/>
      <protection/>
    </xf>
    <xf numFmtId="0" fontId="2" fillId="0" borderId="11" xfId="70" applyFont="1" applyBorder="1">
      <alignment/>
      <protection/>
    </xf>
    <xf numFmtId="0" fontId="2" fillId="0" borderId="11" xfId="70" applyFont="1" applyBorder="1" applyAlignment="1">
      <alignment horizontal="center"/>
      <protection/>
    </xf>
    <xf numFmtId="0" fontId="2" fillId="0" borderId="11" xfId="70" applyFont="1" applyBorder="1" applyAlignment="1">
      <alignment horizontal="left"/>
      <protection/>
    </xf>
    <xf numFmtId="0" fontId="0" fillId="0" borderId="11" xfId="70" applyBorder="1">
      <alignment/>
      <protection/>
    </xf>
    <xf numFmtId="0" fontId="2" fillId="0" borderId="11" xfId="70" applyFont="1" applyBorder="1" applyAlignment="1">
      <alignment horizontal="left" wrapText="1"/>
      <protection/>
    </xf>
    <xf numFmtId="0" fontId="0" fillId="0" borderId="11" xfId="70" applyBorder="1" applyAlignment="1" quotePrefix="1">
      <alignment horizontal="center"/>
      <protection/>
    </xf>
    <xf numFmtId="0" fontId="0" fillId="0" borderId="11" xfId="70" applyBorder="1" applyAlignment="1" quotePrefix="1">
      <alignment horizontal="left"/>
      <protection/>
    </xf>
    <xf numFmtId="0" fontId="0" fillId="0" borderId="0" xfId="70" applyFill="1" applyBorder="1" applyAlignment="1">
      <alignment horizontal="left"/>
      <protection/>
    </xf>
    <xf numFmtId="0" fontId="0" fillId="0" borderId="0" xfId="70" applyAlignment="1">
      <alignment horizontal="left"/>
      <protection/>
    </xf>
    <xf numFmtId="0" fontId="0" fillId="0" borderId="0" xfId="71">
      <alignment/>
      <protection/>
    </xf>
    <xf numFmtId="0" fontId="3" fillId="0" borderId="0" xfId="71" applyFont="1" applyAlignment="1">
      <alignment horizontal="right"/>
      <protection/>
    </xf>
    <xf numFmtId="0" fontId="4" fillId="0" borderId="0" xfId="71" applyFont="1" applyAlignment="1">
      <alignment horizontal="right"/>
      <protection/>
    </xf>
    <xf numFmtId="0" fontId="14" fillId="0" borderId="11" xfId="71" applyFont="1" applyBorder="1" applyAlignment="1">
      <alignment horizontal="center" vertical="center" wrapText="1"/>
      <protection/>
    </xf>
    <xf numFmtId="0" fontId="2" fillId="0" borderId="11" xfId="71" applyFont="1" applyBorder="1" applyAlignment="1">
      <alignment horizontal="center" vertical="center"/>
      <protection/>
    </xf>
    <xf numFmtId="0" fontId="12" fillId="0" borderId="0" xfId="71" applyFont="1" applyAlignment="1">
      <alignment horizontal="left"/>
      <protection/>
    </xf>
    <xf numFmtId="0" fontId="9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Border="1" applyAlignment="1">
      <alignment/>
    </xf>
    <xf numFmtId="0" fontId="34" fillId="0" borderId="11" xfId="0" applyFont="1" applyBorder="1" applyAlignment="1" quotePrefix="1">
      <alignment horizontal="center" vertical="top" wrapText="1"/>
    </xf>
    <xf numFmtId="0" fontId="94" fillId="0" borderId="0" xfId="0" applyFont="1" applyAlignment="1">
      <alignment/>
    </xf>
    <xf numFmtId="0" fontId="2" fillId="0" borderId="0" xfId="58" applyFont="1">
      <alignment/>
      <protection/>
    </xf>
    <xf numFmtId="0" fontId="2" fillId="0" borderId="0" xfId="58" applyFont="1" applyAlignment="1">
      <alignment horizontal="center" vertical="top" wrapText="1"/>
      <protection/>
    </xf>
    <xf numFmtId="0" fontId="2" fillId="0" borderId="0" xfId="58" applyFont="1" applyAlignment="1">
      <alignment horizontal="center"/>
      <protection/>
    </xf>
    <xf numFmtId="0" fontId="16" fillId="0" borderId="0" xfId="58" applyFont="1" applyAlignment="1">
      <alignment horizontal="left"/>
      <protection/>
    </xf>
    <xf numFmtId="0" fontId="6" fillId="0" borderId="0" xfId="58" applyFont="1">
      <alignment/>
      <protection/>
    </xf>
    <xf numFmtId="0" fontId="2" fillId="0" borderId="0" xfId="58" applyFont="1" applyAlignment="1">
      <alignment/>
      <protection/>
    </xf>
    <xf numFmtId="0" fontId="2" fillId="0" borderId="14" xfId="58" applyFont="1" applyBorder="1" applyAlignment="1">
      <alignment/>
      <protection/>
    </xf>
    <xf numFmtId="0" fontId="2" fillId="0" borderId="0" xfId="58" applyFont="1" applyBorder="1" applyAlignment="1">
      <alignment/>
      <protection/>
    </xf>
    <xf numFmtId="0" fontId="2" fillId="0" borderId="0" xfId="58" applyFont="1" applyBorder="1">
      <alignment/>
      <protection/>
    </xf>
    <xf numFmtId="0" fontId="2" fillId="0" borderId="0" xfId="58" applyFont="1" applyBorder="1" applyAlignment="1">
      <alignment horizontal="center" vertical="top" wrapText="1"/>
      <protection/>
    </xf>
    <xf numFmtId="0" fontId="14" fillId="0" borderId="0" xfId="58" applyFont="1" applyBorder="1" applyAlignment="1">
      <alignment horizontal="left"/>
      <protection/>
    </xf>
    <xf numFmtId="0" fontId="34" fillId="0" borderId="11" xfId="0" applyFont="1" applyBorder="1" applyAlignment="1">
      <alignment horizontal="center" vertical="top" wrapText="1"/>
    </xf>
    <xf numFmtId="0" fontId="2" fillId="0" borderId="11" xfId="58" applyFont="1" applyBorder="1" applyAlignment="1">
      <alignment/>
      <protection/>
    </xf>
    <xf numFmtId="0" fontId="12" fillId="0" borderId="0" xfId="58" applyFont="1" applyBorder="1" applyAlignment="1">
      <alignment/>
      <protection/>
    </xf>
    <xf numFmtId="0" fontId="2" fillId="0" borderId="11" xfId="58" applyFont="1" applyBorder="1" applyAlignment="1">
      <alignment vertical="top" wrapText="1"/>
      <protection/>
    </xf>
    <xf numFmtId="0" fontId="2" fillId="0" borderId="0" xfId="58" applyFont="1" applyAlignment="1">
      <alignment vertical="top" wrapText="1"/>
      <protection/>
    </xf>
    <xf numFmtId="0" fontId="16" fillId="0" borderId="0" xfId="58" applyFont="1">
      <alignment/>
      <protection/>
    </xf>
    <xf numFmtId="0" fontId="2" fillId="33" borderId="11" xfId="58" applyFont="1" applyFill="1" applyBorder="1" applyAlignment="1" quotePrefix="1">
      <alignment horizontal="center" vertical="center" wrapText="1"/>
      <protection/>
    </xf>
    <xf numFmtId="0" fontId="16" fillId="33" borderId="12" xfId="58" applyFont="1" applyFill="1" applyBorder="1" applyAlignment="1" quotePrefix="1">
      <alignment horizontal="center" vertical="center" wrapText="1"/>
      <protection/>
    </xf>
    <xf numFmtId="0" fontId="2" fillId="0" borderId="0" xfId="58" applyFont="1" applyBorder="1" applyAlignment="1">
      <alignment horizontal="left" vertical="center"/>
      <protection/>
    </xf>
    <xf numFmtId="0" fontId="2" fillId="0" borderId="11" xfId="58" applyFont="1" applyBorder="1" applyAlignment="1">
      <alignment horizontal="center" vertical="center"/>
      <protection/>
    </xf>
    <xf numFmtId="0" fontId="2" fillId="0" borderId="11" xfId="58" applyFont="1" applyBorder="1" applyAlignment="1">
      <alignment horizontal="left" vertical="center"/>
      <protection/>
    </xf>
    <xf numFmtId="0" fontId="2" fillId="0" borderId="0" xfId="58" applyFont="1" applyAlignment="1">
      <alignment horizontal="left" vertical="center"/>
      <protection/>
    </xf>
    <xf numFmtId="0" fontId="2" fillId="0" borderId="11" xfId="58" applyFont="1" applyBorder="1" applyAlignment="1">
      <alignment horizontal="left"/>
      <protection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4" fillId="0" borderId="0" xfId="0" applyFont="1" applyBorder="1" applyAlignment="1">
      <alignment/>
    </xf>
    <xf numFmtId="0" fontId="33" fillId="0" borderId="11" xfId="0" applyFont="1" applyBorder="1" applyAlignment="1">
      <alignment horizontal="center" vertical="top" wrapText="1"/>
    </xf>
    <xf numFmtId="0" fontId="91" fillId="0" borderId="11" xfId="0" applyFont="1" applyBorder="1" applyAlignment="1">
      <alignment horizontal="center" vertical="top" wrapText="1"/>
    </xf>
    <xf numFmtId="0" fontId="95" fillId="0" borderId="0" xfId="0" applyFont="1" applyBorder="1" applyAlignment="1">
      <alignment vertical="top"/>
    </xf>
    <xf numFmtId="0" fontId="93" fillId="0" borderId="11" xfId="0" applyFont="1" applyBorder="1" applyAlignment="1">
      <alignment horizontal="center"/>
    </xf>
    <xf numFmtId="0" fontId="96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97" fillId="0" borderId="0" xfId="0" applyFont="1" applyAlignment="1">
      <alignment horizontal="center"/>
    </xf>
    <xf numFmtId="0" fontId="98" fillId="0" borderId="0" xfId="0" applyFont="1" applyBorder="1" applyAlignment="1">
      <alignment horizontal="center" vertical="center"/>
    </xf>
    <xf numFmtId="0" fontId="99" fillId="0" borderId="11" xfId="0" applyFont="1" applyBorder="1" applyAlignment="1">
      <alignment vertical="top" wrapText="1"/>
    </xf>
    <xf numFmtId="0" fontId="99" fillId="0" borderId="11" xfId="0" applyFont="1" applyBorder="1" applyAlignment="1">
      <alignment horizontal="center" vertical="top" wrapText="1"/>
    </xf>
    <xf numFmtId="0" fontId="91" fillId="0" borderId="0" xfId="0" applyFont="1" applyAlignment="1">
      <alignment/>
    </xf>
    <xf numFmtId="0" fontId="100" fillId="0" borderId="11" xfId="0" applyFont="1" applyBorder="1" applyAlignment="1">
      <alignment vertical="center" wrapText="1"/>
    </xf>
    <xf numFmtId="0" fontId="100" fillId="0" borderId="11" xfId="0" applyFont="1" applyBorder="1" applyAlignment="1">
      <alignment horizontal="left" vertical="center" wrapText="1" indent="2"/>
    </xf>
    <xf numFmtId="0" fontId="100" fillId="0" borderId="0" xfId="0" applyFont="1" applyBorder="1" applyAlignment="1">
      <alignment horizontal="left" vertical="center" wrapText="1" indent="2"/>
    </xf>
    <xf numFmtId="0" fontId="100" fillId="0" borderId="0" xfId="0" applyFont="1" applyBorder="1" applyAlignment="1">
      <alignment vertical="center" wrapText="1"/>
    </xf>
    <xf numFmtId="0" fontId="91" fillId="0" borderId="11" xfId="0" applyFont="1" applyBorder="1" applyAlignment="1">
      <alignment vertical="top" wrapText="1"/>
    </xf>
    <xf numFmtId="0" fontId="91" fillId="0" borderId="13" xfId="0" applyFont="1" applyBorder="1" applyAlignment="1">
      <alignment horizontal="center" vertical="top" wrapText="1"/>
    </xf>
    <xf numFmtId="0" fontId="100" fillId="0" borderId="11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/>
    </xf>
    <xf numFmtId="0" fontId="0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 vertical="top"/>
    </xf>
    <xf numFmtId="0" fontId="14" fillId="0" borderId="0" xfId="0" applyFont="1" applyBorder="1" applyAlignment="1">
      <alignment horizontal="center"/>
    </xf>
    <xf numFmtId="0" fontId="2" fillId="0" borderId="11" xfId="69" applyFont="1" applyFill="1" applyBorder="1" applyAlignment="1">
      <alignment horizontal="left" vertical="center" wrapText="1"/>
      <protection/>
    </xf>
    <xf numFmtId="0" fontId="0" fillId="33" borderId="0" xfId="58" applyFont="1" applyFill="1">
      <alignment/>
      <protection/>
    </xf>
    <xf numFmtId="0" fontId="16" fillId="33" borderId="11" xfId="58" applyFont="1" applyFill="1" applyBorder="1" applyAlignment="1">
      <alignment horizontal="center"/>
      <protection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 quotePrefix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0" xfId="69" applyFont="1" applyAlignment="1">
      <alignment/>
      <protection/>
    </xf>
    <xf numFmtId="0" fontId="16" fillId="0" borderId="0" xfId="69" applyFont="1" applyAlignment="1">
      <alignment horizontal="right"/>
      <protection/>
    </xf>
    <xf numFmtId="0" fontId="9" fillId="0" borderId="11" xfId="0" applyFont="1" applyBorder="1" applyAlignment="1">
      <alignment horizontal="center"/>
    </xf>
    <xf numFmtId="0" fontId="91" fillId="0" borderId="0" xfId="58" applyFont="1" applyBorder="1">
      <alignment/>
      <protection/>
    </xf>
    <xf numFmtId="0" fontId="32" fillId="33" borderId="0" xfId="0" applyFont="1" applyFill="1" applyAlignment="1">
      <alignment/>
    </xf>
    <xf numFmtId="0" fontId="0" fillId="33" borderId="0" xfId="0" applyFill="1" applyAlignment="1">
      <alignment/>
    </xf>
    <xf numFmtId="0" fontId="74" fillId="0" borderId="11" xfId="0" applyFont="1" applyBorder="1" applyAlignment="1">
      <alignment horizontal="center"/>
    </xf>
    <xf numFmtId="0" fontId="32" fillId="0" borderId="11" xfId="0" applyFont="1" applyBorder="1" applyAlignment="1" quotePrefix="1">
      <alignment horizontal="center" vertical="top" wrapText="1"/>
    </xf>
    <xf numFmtId="0" fontId="34" fillId="0" borderId="12" xfId="0" applyFont="1" applyBorder="1" applyAlignment="1">
      <alignment horizontal="center" vertical="top" wrapText="1"/>
    </xf>
    <xf numFmtId="0" fontId="9" fillId="33" borderId="0" xfId="0" applyFont="1" applyFill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33" borderId="11" xfId="58" applyFont="1" applyFill="1" applyBorder="1" applyAlignment="1">
      <alignment horizontal="center" vertical="center"/>
      <protection/>
    </xf>
    <xf numFmtId="0" fontId="38" fillId="0" borderId="0" xfId="0" applyFont="1" applyAlignment="1">
      <alignment/>
    </xf>
    <xf numFmtId="0" fontId="14" fillId="0" borderId="0" xfId="0" applyFont="1" applyAlignment="1">
      <alignment/>
    </xf>
    <xf numFmtId="0" fontId="70" fillId="0" borderId="11" xfId="0" applyFont="1" applyBorder="1" applyAlignment="1">
      <alignment/>
    </xf>
    <xf numFmtId="0" fontId="91" fillId="0" borderId="11" xfId="0" applyFont="1" applyBorder="1" applyAlignment="1">
      <alignment horizontal="center" vertical="top" wrapText="1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top" wrapText="1"/>
    </xf>
    <xf numFmtId="0" fontId="2" fillId="0" borderId="0" xfId="59" applyFont="1">
      <alignment/>
      <protection/>
    </xf>
    <xf numFmtId="0" fontId="34" fillId="33" borderId="11" xfId="0" applyFont="1" applyFill="1" applyBorder="1" applyAlignment="1" quotePrefix="1">
      <alignment horizontal="center" vertical="top" wrapText="1"/>
    </xf>
    <xf numFmtId="0" fontId="13" fillId="0" borderId="0" xfId="69" applyFont="1" applyAlignment="1">
      <alignment horizontal="left"/>
      <protection/>
    </xf>
    <xf numFmtId="0" fontId="2" fillId="0" borderId="0" xfId="69" applyFont="1" applyAlignment="1">
      <alignment horizontal="center"/>
      <protection/>
    </xf>
    <xf numFmtId="0" fontId="2" fillId="0" borderId="0" xfId="69" applyFont="1" applyAlignment="1">
      <alignment horizontal="left"/>
      <protection/>
    </xf>
    <xf numFmtId="0" fontId="0" fillId="0" borderId="11" xfId="69" applyFont="1" applyBorder="1">
      <alignment/>
      <protection/>
    </xf>
    <xf numFmtId="0" fontId="0" fillId="0" borderId="0" xfId="69" applyFont="1" applyBorder="1">
      <alignment/>
      <protection/>
    </xf>
    <xf numFmtId="0" fontId="0" fillId="0" borderId="11" xfId="69" applyFont="1" applyBorder="1" applyAlignment="1">
      <alignment horizontal="center"/>
      <protection/>
    </xf>
    <xf numFmtId="0" fontId="70" fillId="0" borderId="11" xfId="0" applyFont="1" applyFill="1" applyBorder="1" applyAlignment="1">
      <alignment/>
    </xf>
    <xf numFmtId="0" fontId="2" fillId="0" borderId="11" xfId="58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 quotePrefix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1" fontId="0" fillId="0" borderId="11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/>
    </xf>
    <xf numFmtId="2" fontId="0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/>
    </xf>
    <xf numFmtId="0" fontId="0" fillId="0" borderId="11" xfId="58" applyFont="1" applyBorder="1" applyAlignment="1">
      <alignment horizontal="center" vertical="center"/>
      <protection/>
    </xf>
    <xf numFmtId="2" fontId="0" fillId="0" borderId="11" xfId="58" applyNumberFormat="1" applyFont="1" applyBorder="1" applyAlignment="1">
      <alignment horizontal="center" vertical="center"/>
      <protection/>
    </xf>
    <xf numFmtId="2" fontId="2" fillId="0" borderId="11" xfId="58" applyNumberFormat="1" applyFont="1" applyBorder="1" applyAlignment="1">
      <alignment horizontal="center" vertical="center"/>
      <protection/>
    </xf>
    <xf numFmtId="2" fontId="2" fillId="0" borderId="1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left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93" fillId="0" borderId="11" xfId="0" applyFont="1" applyBorder="1" applyAlignment="1">
      <alignment horizontal="center" vertical="center"/>
    </xf>
    <xf numFmtId="0" fontId="34" fillId="0" borderId="11" xfId="0" applyFont="1" applyBorder="1" applyAlignment="1" quotePrefix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10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vertical="center"/>
    </xf>
    <xf numFmtId="2" fontId="0" fillId="0" borderId="11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91" fillId="33" borderId="11" xfId="0" applyFont="1" applyFill="1" applyBorder="1" applyAlignment="1">
      <alignment horizontal="center" vertical="center" wrapText="1"/>
    </xf>
    <xf numFmtId="0" fontId="2" fillId="0" borderId="11" xfId="69" applyFont="1" applyBorder="1" applyAlignment="1">
      <alignment horizontal="center" vertical="center"/>
      <protection/>
    </xf>
    <xf numFmtId="0" fontId="2" fillId="0" borderId="10" xfId="0" applyFont="1" applyBorder="1" applyAlignment="1">
      <alignment vertical="center" wrapText="1"/>
    </xf>
    <xf numFmtId="0" fontId="16" fillId="0" borderId="11" xfId="69" applyFont="1" applyBorder="1" applyAlignment="1">
      <alignment horizontal="center" vertical="center" wrapText="1"/>
      <protection/>
    </xf>
    <xf numFmtId="0" fontId="0" fillId="0" borderId="11" xfId="69" applyFont="1" applyBorder="1" applyAlignment="1">
      <alignment horizontal="center" vertical="center"/>
      <protection/>
    </xf>
    <xf numFmtId="0" fontId="101" fillId="0" borderId="11" xfId="69" applyFont="1" applyBorder="1" applyAlignment="1">
      <alignment horizontal="center" vertical="center"/>
      <protection/>
    </xf>
    <xf numFmtId="0" fontId="0" fillId="0" borderId="11" xfId="69" applyBorder="1" applyAlignment="1">
      <alignment horizontal="center" vertical="center"/>
      <protection/>
    </xf>
    <xf numFmtId="2" fontId="0" fillId="0" borderId="11" xfId="69" applyNumberFormat="1" applyFont="1" applyBorder="1" applyAlignment="1">
      <alignment horizontal="center" vertical="center"/>
      <protection/>
    </xf>
    <xf numFmtId="2" fontId="0" fillId="0" borderId="11" xfId="69" applyNumberFormat="1" applyBorder="1" applyAlignment="1">
      <alignment horizontal="center" vertical="center"/>
      <protection/>
    </xf>
    <xf numFmtId="2" fontId="101" fillId="0" borderId="11" xfId="69" applyNumberFormat="1" applyFont="1" applyBorder="1" applyAlignment="1">
      <alignment horizontal="center" vertical="center"/>
      <protection/>
    </xf>
    <xf numFmtId="2" fontId="2" fillId="0" borderId="11" xfId="69" applyNumberFormat="1" applyFont="1" applyBorder="1" applyAlignment="1">
      <alignment horizontal="center" vertical="center"/>
      <protection/>
    </xf>
    <xf numFmtId="2" fontId="103" fillId="0" borderId="11" xfId="69" applyNumberFormat="1" applyFont="1" applyBorder="1" applyAlignment="1">
      <alignment horizontal="center" vertical="center"/>
      <protection/>
    </xf>
    <xf numFmtId="0" fontId="103" fillId="0" borderId="11" xfId="69" applyFont="1" applyBorder="1" applyAlignment="1">
      <alignment horizontal="center" vertical="center"/>
      <protection/>
    </xf>
    <xf numFmtId="2" fontId="12" fillId="0" borderId="11" xfId="0" applyNumberFormat="1" applyFont="1" applyBorder="1" applyAlignment="1">
      <alignment horizontal="center" vertical="center"/>
    </xf>
    <xf numFmtId="0" fontId="12" fillId="0" borderId="11" xfId="71" applyFont="1" applyBorder="1" applyAlignment="1">
      <alignment horizontal="center" vertical="center" wrapText="1"/>
      <protection/>
    </xf>
    <xf numFmtId="0" fontId="12" fillId="0" borderId="11" xfId="71" applyFont="1" applyBorder="1" applyAlignment="1">
      <alignment horizontal="left" vertical="center" wrapText="1"/>
      <protection/>
    </xf>
    <xf numFmtId="0" fontId="0" fillId="0" borderId="0" xfId="71" applyAlignment="1">
      <alignment vertical="center"/>
      <protection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1" fontId="0" fillId="33" borderId="11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2" fontId="0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43" fontId="2" fillId="33" borderId="11" xfId="42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42" fillId="0" borderId="12" xfId="58" applyFont="1" applyBorder="1" applyAlignment="1">
      <alignment horizontal="left" vertical="center" wrapText="1"/>
      <protection/>
    </xf>
    <xf numFmtId="0" fontId="74" fillId="0" borderId="11" xfId="59" applyFill="1" applyBorder="1" applyAlignment="1">
      <alignment horizontal="center"/>
      <protection/>
    </xf>
    <xf numFmtId="0" fontId="42" fillId="0" borderId="11" xfId="58" applyFont="1" applyFill="1" applyBorder="1" applyAlignment="1">
      <alignment horizontal="center" vertical="center" wrapText="1"/>
      <protection/>
    </xf>
    <xf numFmtId="0" fontId="91" fillId="0" borderId="11" xfId="59" applyFont="1" applyFill="1" applyBorder="1" applyAlignment="1">
      <alignment horizontal="center"/>
      <protection/>
    </xf>
    <xf numFmtId="0" fontId="21" fillId="0" borderId="11" xfId="58" applyFont="1" applyFill="1" applyBorder="1" applyAlignment="1">
      <alignment horizontal="center" vertical="center" wrapText="1"/>
      <protection/>
    </xf>
    <xf numFmtId="0" fontId="21" fillId="0" borderId="11" xfId="58" applyFont="1" applyBorder="1" applyAlignment="1">
      <alignment horizontal="center" vertical="center" wrapText="1"/>
      <protection/>
    </xf>
    <xf numFmtId="0" fontId="21" fillId="0" borderId="13" xfId="58" applyFont="1" applyBorder="1" applyAlignment="1">
      <alignment horizontal="center" vertical="center" wrapText="1"/>
      <protection/>
    </xf>
    <xf numFmtId="0" fontId="74" fillId="0" borderId="11" xfId="59" applyFill="1" applyBorder="1" applyAlignment="1">
      <alignment horizontal="center" vertical="center"/>
      <protection/>
    </xf>
    <xf numFmtId="49" fontId="18" fillId="0" borderId="11" xfId="59" applyNumberFormat="1" applyFont="1" applyFill="1" applyBorder="1" applyAlignment="1">
      <alignment vertical="center" wrapText="1"/>
      <protection/>
    </xf>
    <xf numFmtId="2" fontId="74" fillId="0" borderId="11" xfId="59" applyNumberFormat="1" applyFill="1" applyBorder="1" applyAlignment="1">
      <alignment horizontal="center" vertical="center"/>
      <protection/>
    </xf>
    <xf numFmtId="2" fontId="91" fillId="0" borderId="11" xfId="59" applyNumberFormat="1" applyFont="1" applyFill="1" applyBorder="1" applyAlignment="1">
      <alignment horizontal="center" vertical="center"/>
      <protection/>
    </xf>
    <xf numFmtId="0" fontId="18" fillId="0" borderId="11" xfId="59" applyFont="1" applyFill="1" applyBorder="1" applyAlignment="1">
      <alignment vertical="center" wrapText="1"/>
      <protection/>
    </xf>
    <xf numFmtId="0" fontId="74" fillId="0" borderId="11" xfId="59" applyFill="1" applyBorder="1" applyAlignment="1">
      <alignment vertical="center"/>
      <protection/>
    </xf>
    <xf numFmtId="0" fontId="91" fillId="0" borderId="11" xfId="59" applyFont="1" applyFill="1" applyBorder="1" applyAlignment="1">
      <alignment horizontal="center" vertical="center"/>
      <protection/>
    </xf>
    <xf numFmtId="0" fontId="91" fillId="0" borderId="11" xfId="59" applyFont="1" applyFill="1" applyBorder="1" applyAlignment="1">
      <alignment vertical="center"/>
      <protection/>
    </xf>
    <xf numFmtId="0" fontId="17" fillId="0" borderId="11" xfId="58" applyFont="1" applyBorder="1" applyAlignment="1">
      <alignment horizontal="center" vertical="center" wrapText="1"/>
      <protection/>
    </xf>
    <xf numFmtId="0" fontId="17" fillId="0" borderId="0" xfId="58" applyFont="1" applyAlignment="1">
      <alignment horizontal="center" vertical="center" wrapText="1"/>
      <protection/>
    </xf>
    <xf numFmtId="1" fontId="74" fillId="0" borderId="11" xfId="59" applyNumberFormat="1" applyFill="1" applyBorder="1" applyAlignment="1">
      <alignment horizontal="center" vertical="center"/>
      <protection/>
    </xf>
    <xf numFmtId="0" fontId="74" fillId="0" borderId="11" xfId="58" applyFill="1" applyBorder="1" applyAlignment="1">
      <alignment horizontal="center" vertical="center"/>
      <protection/>
    </xf>
    <xf numFmtId="0" fontId="26" fillId="0" borderId="12" xfId="58" applyFont="1" applyBorder="1" applyAlignment="1">
      <alignment horizontal="center" vertical="center" wrapText="1"/>
      <protection/>
    </xf>
    <xf numFmtId="0" fontId="27" fillId="0" borderId="11" xfId="58" applyFont="1" applyBorder="1" applyAlignment="1">
      <alignment horizontal="center" vertical="center" wrapText="1"/>
      <protection/>
    </xf>
    <xf numFmtId="0" fontId="23" fillId="0" borderId="0" xfId="58" applyFont="1" applyAlignment="1">
      <alignment horizontal="center" vertical="center"/>
      <protection/>
    </xf>
    <xf numFmtId="0" fontId="74" fillId="0" borderId="11" xfId="58" applyBorder="1" applyAlignment="1">
      <alignment horizontal="center" vertical="center"/>
      <protection/>
    </xf>
    <xf numFmtId="0" fontId="74" fillId="0" borderId="0" xfId="58" applyAlignment="1">
      <alignment horizontal="center" vertical="center"/>
      <protection/>
    </xf>
    <xf numFmtId="0" fontId="91" fillId="0" borderId="11" xfId="58" applyFont="1" applyBorder="1" applyAlignment="1">
      <alignment horizontal="center" vertical="center"/>
      <protection/>
    </xf>
    <xf numFmtId="49" fontId="18" fillId="0" borderId="11" xfId="59" applyNumberFormat="1" applyFont="1" applyFill="1" applyBorder="1" applyAlignment="1">
      <alignment horizontal="left" vertical="center" wrapText="1"/>
      <protection/>
    </xf>
    <xf numFmtId="0" fontId="18" fillId="0" borderId="11" xfId="59" applyFont="1" applyFill="1" applyBorder="1" applyAlignment="1">
      <alignment horizontal="left" vertical="center" wrapText="1"/>
      <protection/>
    </xf>
    <xf numFmtId="0" fontId="74" fillId="0" borderId="11" xfId="59" applyFill="1" applyBorder="1" applyAlignment="1">
      <alignment horizontal="left" vertical="center"/>
      <protection/>
    </xf>
    <xf numFmtId="0" fontId="17" fillId="0" borderId="0" xfId="58" applyFont="1" applyAlignment="1">
      <alignment vertical="center"/>
      <protection/>
    </xf>
    <xf numFmtId="0" fontId="19" fillId="0" borderId="11" xfId="58" applyFont="1" applyBorder="1" applyAlignment="1">
      <alignment horizontal="center" vertical="center" wrapText="1"/>
      <protection/>
    </xf>
    <xf numFmtId="0" fontId="17" fillId="0" borderId="0" xfId="58" applyFont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25" fillId="0" borderId="0" xfId="69" applyFont="1" applyAlignment="1">
      <alignment horizontal="center"/>
      <protection/>
    </xf>
    <xf numFmtId="9" fontId="0" fillId="0" borderId="0" xfId="78" applyFont="1" applyAlignment="1">
      <alignment/>
    </xf>
    <xf numFmtId="9" fontId="2" fillId="0" borderId="0" xfId="78" applyFont="1" applyAlignment="1">
      <alignment/>
    </xf>
    <xf numFmtId="2" fontId="0" fillId="0" borderId="0" xfId="0" applyNumberFormat="1" applyAlignment="1">
      <alignment/>
    </xf>
    <xf numFmtId="0" fontId="19" fillId="0" borderId="0" xfId="58" applyFont="1">
      <alignment/>
      <protection/>
    </xf>
    <xf numFmtId="2" fontId="0" fillId="0" borderId="11" xfId="70" applyNumberFormat="1" applyBorder="1" applyAlignment="1">
      <alignment horizontal="center" vertical="center"/>
      <protection/>
    </xf>
    <xf numFmtId="2" fontId="2" fillId="0" borderId="11" xfId="70" applyNumberFormat="1" applyFont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1" xfId="69" applyFont="1" applyBorder="1" applyAlignment="1">
      <alignment horizontal="center" vertical="center" wrapText="1"/>
      <protection/>
    </xf>
    <xf numFmtId="0" fontId="0" fillId="0" borderId="11" xfId="70" applyBorder="1" applyAlignment="1">
      <alignment horizontal="center" vertical="center"/>
      <protection/>
    </xf>
    <xf numFmtId="1" fontId="0" fillId="0" borderId="11" xfId="70" applyNumberFormat="1" applyFill="1" applyBorder="1" applyAlignment="1">
      <alignment horizontal="center" vertical="center"/>
      <protection/>
    </xf>
    <xf numFmtId="2" fontId="0" fillId="0" borderId="11" xfId="70" applyNumberFormat="1" applyFill="1" applyBorder="1" applyAlignment="1">
      <alignment horizontal="center" vertical="center"/>
      <protection/>
    </xf>
    <xf numFmtId="1" fontId="2" fillId="0" borderId="11" xfId="70" applyNumberFormat="1" applyFont="1" applyFill="1" applyBorder="1" applyAlignment="1">
      <alignment horizontal="center" vertical="center"/>
      <protection/>
    </xf>
    <xf numFmtId="2" fontId="2" fillId="0" borderId="11" xfId="70" applyNumberFormat="1" applyFont="1" applyFill="1" applyBorder="1" applyAlignment="1">
      <alignment horizontal="center" vertical="center"/>
      <protection/>
    </xf>
    <xf numFmtId="0" fontId="0" fillId="33" borderId="11" xfId="0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104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0" fontId="105" fillId="0" borderId="11" xfId="0" applyFont="1" applyBorder="1" applyAlignment="1">
      <alignment horizontal="center" vertical="center" wrapText="1"/>
    </xf>
    <xf numFmtId="0" fontId="2" fillId="0" borderId="11" xfId="58" applyFont="1" applyBorder="1" applyAlignment="1">
      <alignment vertical="center"/>
      <protection/>
    </xf>
    <xf numFmtId="0" fontId="0" fillId="0" borderId="11" xfId="0" applyBorder="1" applyAlignment="1">
      <alignment vertical="center"/>
    </xf>
    <xf numFmtId="0" fontId="32" fillId="33" borderId="11" xfId="0" applyFont="1" applyFill="1" applyBorder="1" applyAlignment="1" quotePrefix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69" applyFont="1" applyFill="1" applyBorder="1" applyAlignment="1">
      <alignment horizontal="center" vertical="center" wrapText="1"/>
      <protection/>
    </xf>
    <xf numFmtId="0" fontId="2" fillId="0" borderId="20" xfId="69" applyFont="1" applyFill="1" applyBorder="1" applyAlignment="1">
      <alignment horizontal="center" vertical="center" wrapText="1"/>
      <protection/>
    </xf>
    <xf numFmtId="0" fontId="2" fillId="0" borderId="15" xfId="69" applyFont="1" applyBorder="1" applyAlignment="1">
      <alignment horizontal="center" vertical="center" wrapText="1"/>
      <protection/>
    </xf>
    <xf numFmtId="0" fontId="2" fillId="0" borderId="19" xfId="0" applyFont="1" applyBorder="1" applyAlignment="1">
      <alignment horizontal="center" vertical="center" wrapText="1"/>
    </xf>
    <xf numFmtId="0" fontId="0" fillId="0" borderId="11" xfId="58" applyFont="1" applyBorder="1" applyAlignment="1">
      <alignment horizontal="center" vertical="center" wrapText="1"/>
      <protection/>
    </xf>
    <xf numFmtId="0" fontId="34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 quotePrefix="1">
      <alignment horizontal="center" vertical="center" wrapText="1"/>
    </xf>
    <xf numFmtId="0" fontId="2" fillId="0" borderId="0" xfId="58" applyFont="1" applyAlignment="1">
      <alignment vertical="center"/>
      <protection/>
    </xf>
    <xf numFmtId="0" fontId="0" fillId="0" borderId="0" xfId="58" applyFont="1" applyAlignment="1">
      <alignment vertical="center"/>
      <protection/>
    </xf>
    <xf numFmtId="2" fontId="2" fillId="0" borderId="0" xfId="58" applyNumberFormat="1" applyFont="1" applyAlignment="1">
      <alignment vertical="center"/>
      <protection/>
    </xf>
    <xf numFmtId="0" fontId="12" fillId="0" borderId="11" xfId="0" applyFont="1" applyBorder="1" applyAlignment="1">
      <alignment vertical="center"/>
    </xf>
    <xf numFmtId="0" fontId="12" fillId="0" borderId="11" xfId="0" applyFont="1" applyBorder="1" applyAlignment="1">
      <alignment vertical="center" wrapText="1"/>
    </xf>
    <xf numFmtId="0" fontId="18" fillId="0" borderId="11" xfId="58" applyFont="1" applyBorder="1" applyAlignment="1">
      <alignment horizontal="center" vertical="center" wrapText="1"/>
      <protection/>
    </xf>
    <xf numFmtId="0" fontId="18" fillId="0" borderId="11" xfId="58" applyFont="1" applyBorder="1" applyAlignment="1">
      <alignment horizontal="center" vertical="center"/>
      <protection/>
    </xf>
    <xf numFmtId="0" fontId="19" fillId="0" borderId="11" xfId="58" applyFont="1" applyBorder="1" applyAlignment="1">
      <alignment horizontal="center" vertical="center"/>
      <protection/>
    </xf>
    <xf numFmtId="0" fontId="27" fillId="0" borderId="10" xfId="58" applyFont="1" applyBorder="1" applyAlignment="1">
      <alignment horizontal="center" vertical="center"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106" fillId="0" borderId="11" xfId="0" applyFont="1" applyBorder="1" applyAlignment="1">
      <alignment horizontal="center" vertical="center" wrapText="1"/>
    </xf>
    <xf numFmtId="0" fontId="106" fillId="0" borderId="12" xfId="0" applyFont="1" applyBorder="1" applyAlignment="1">
      <alignment horizontal="center" vertical="center" wrapText="1"/>
    </xf>
    <xf numFmtId="0" fontId="105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center" vertical="center"/>
    </xf>
    <xf numFmtId="1" fontId="0" fillId="33" borderId="11" xfId="0" applyNumberFormat="1" applyFill="1" applyBorder="1" applyAlignment="1">
      <alignment horizontal="center" vertical="center"/>
    </xf>
    <xf numFmtId="10" fontId="2" fillId="0" borderId="0" xfId="78" applyNumberFormat="1" applyFont="1" applyAlignment="1">
      <alignment/>
    </xf>
    <xf numFmtId="0" fontId="0" fillId="0" borderId="21" xfId="0" applyFont="1" applyBorder="1" applyAlignment="1">
      <alignment/>
    </xf>
    <xf numFmtId="2" fontId="0" fillId="0" borderId="21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58" applyFont="1" applyBorder="1" applyAlignment="1">
      <alignment vertical="center"/>
      <protection/>
    </xf>
    <xf numFmtId="0" fontId="96" fillId="0" borderId="0" xfId="0" applyFont="1" applyBorder="1" applyAlignment="1">
      <alignment horizontal="center" vertical="center" wrapText="1"/>
    </xf>
    <xf numFmtId="0" fontId="10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0" xfId="59" applyFont="1" applyBorder="1">
      <alignment/>
      <protection/>
    </xf>
    <xf numFmtId="0" fontId="0" fillId="0" borderId="10" xfId="0" applyFont="1" applyBorder="1" applyAlignment="1">
      <alignment horizontal="center"/>
    </xf>
    <xf numFmtId="0" fontId="5" fillId="0" borderId="0" xfId="0" applyFont="1" applyAlignment="1">
      <alignment vertical="top" wrapText="1"/>
    </xf>
    <xf numFmtId="0" fontId="2" fillId="0" borderId="0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center" vertical="center"/>
    </xf>
    <xf numFmtId="0" fontId="0" fillId="0" borderId="0" xfId="69" applyAlignment="1">
      <alignment/>
      <protection/>
    </xf>
    <xf numFmtId="0" fontId="7" fillId="0" borderId="0" xfId="58" applyFont="1" applyBorder="1" applyAlignment="1">
      <alignment/>
      <protection/>
    </xf>
    <xf numFmtId="0" fontId="2" fillId="33" borderId="0" xfId="0" applyFont="1" applyFill="1" applyAlignment="1">
      <alignment/>
    </xf>
    <xf numFmtId="0" fontId="28" fillId="0" borderId="0" xfId="58" applyFont="1" applyAlignment="1">
      <alignment/>
      <protection/>
    </xf>
    <xf numFmtId="0" fontId="91" fillId="0" borderId="0" xfId="59" applyFont="1" applyFill="1" applyBorder="1" applyAlignment="1">
      <alignment horizontal="center" vertical="center"/>
      <protection/>
    </xf>
    <xf numFmtId="0" fontId="91" fillId="0" borderId="0" xfId="58" applyFont="1" applyBorder="1" applyAlignment="1">
      <alignment horizontal="center" vertical="center"/>
      <protection/>
    </xf>
    <xf numFmtId="0" fontId="14" fillId="0" borderId="13" xfId="71" applyFont="1" applyBorder="1" applyAlignment="1">
      <alignment horizontal="center" vertical="center" wrapText="1"/>
      <protection/>
    </xf>
    <xf numFmtId="0" fontId="2" fillId="0" borderId="0" xfId="71" applyFont="1" applyAlignment="1">
      <alignment vertical="center"/>
      <protection/>
    </xf>
    <xf numFmtId="2" fontId="0" fillId="0" borderId="0" xfId="0" applyNumberFormat="1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2" fillId="0" borderId="11" xfId="59" applyFont="1" applyBorder="1" applyAlignment="1">
      <alignment horizontal="left" vertical="center"/>
      <protection/>
    </xf>
    <xf numFmtId="0" fontId="2" fillId="0" borderId="11" xfId="59" applyFont="1" applyBorder="1" applyAlignment="1">
      <alignment horizontal="center" vertical="center"/>
      <protection/>
    </xf>
    <xf numFmtId="0" fontId="2" fillId="0" borderId="11" xfId="59" applyFont="1" applyBorder="1" applyAlignment="1">
      <alignment horizontal="left" vertical="center" wrapText="1"/>
      <protection/>
    </xf>
    <xf numFmtId="0" fontId="2" fillId="0" borderId="11" xfId="59" applyFont="1" applyBorder="1" applyAlignment="1">
      <alignment wrapText="1"/>
      <protection/>
    </xf>
    <xf numFmtId="0" fontId="0" fillId="0" borderId="11" xfId="59" applyFont="1" applyBorder="1" applyAlignment="1">
      <alignment wrapText="1"/>
      <protection/>
    </xf>
    <xf numFmtId="0" fontId="2" fillId="0" borderId="11" xfId="59" applyFont="1" applyBorder="1" applyAlignment="1">
      <alignment horizontal="center" vertical="center" wrapText="1"/>
      <protection/>
    </xf>
    <xf numFmtId="0" fontId="2" fillId="0" borderId="11" xfId="59" applyFont="1" applyBorder="1" applyAlignment="1">
      <alignment horizontal="left"/>
      <protection/>
    </xf>
    <xf numFmtId="2" fontId="2" fillId="0" borderId="11" xfId="70" applyNumberFormat="1" applyFont="1" applyBorder="1">
      <alignment/>
      <protection/>
    </xf>
    <xf numFmtId="2" fontId="0" fillId="0" borderId="0" xfId="0" applyNumberFormat="1" applyFont="1" applyAlignment="1">
      <alignment/>
    </xf>
    <xf numFmtId="0" fontId="101" fillId="0" borderId="11" xfId="0" applyFont="1" applyBorder="1" applyAlignment="1">
      <alignment horizontal="center" vertical="center" wrapText="1"/>
    </xf>
    <xf numFmtId="0" fontId="103" fillId="0" borderId="11" xfId="0" applyFont="1" applyBorder="1" applyAlignment="1">
      <alignment horizontal="center" vertical="center"/>
    </xf>
    <xf numFmtId="1" fontId="0" fillId="33" borderId="0" xfId="0" applyNumberFormat="1" applyFont="1" applyFill="1" applyAlignment="1">
      <alignment/>
    </xf>
    <xf numFmtId="0" fontId="14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4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6" fillId="0" borderId="13" xfId="0" applyFont="1" applyBorder="1" applyAlignment="1" quotePrefix="1">
      <alignment horizontal="center" vertical="top" wrapText="1"/>
    </xf>
    <xf numFmtId="0" fontId="16" fillId="0" borderId="16" xfId="0" applyFont="1" applyBorder="1" applyAlignment="1" quotePrefix="1">
      <alignment horizontal="center" vertical="top" wrapText="1"/>
    </xf>
    <xf numFmtId="0" fontId="16" fillId="0" borderId="11" xfId="0" applyFont="1" applyBorder="1" applyAlignment="1" quotePrefix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3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18" xfId="0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/>
    </xf>
    <xf numFmtId="0" fontId="16" fillId="0" borderId="18" xfId="0" applyFont="1" applyBorder="1" applyAlignment="1" quotePrefix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14" fillId="0" borderId="11" xfId="0" applyFont="1" applyBorder="1" applyAlignment="1">
      <alignment horizontal="center" wrapText="1"/>
    </xf>
    <xf numFmtId="0" fontId="1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14" fillId="0" borderId="0" xfId="0" applyFont="1" applyBorder="1" applyAlignment="1">
      <alignment horizontal="left" wrapText="1"/>
    </xf>
    <xf numFmtId="0" fontId="15" fillId="0" borderId="0" xfId="0" applyFont="1" applyAlignment="1">
      <alignment horizontal="center"/>
    </xf>
    <xf numFmtId="0" fontId="93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0" xfId="69" applyFont="1" applyAlignment="1">
      <alignment horizontal="center"/>
      <protection/>
    </xf>
    <xf numFmtId="0" fontId="10" fillId="0" borderId="0" xfId="69" applyFont="1" applyAlignment="1">
      <alignment horizontal="center"/>
      <protection/>
    </xf>
    <xf numFmtId="0" fontId="5" fillId="0" borderId="0" xfId="69" applyFont="1" applyAlignment="1">
      <alignment horizontal="center"/>
      <protection/>
    </xf>
    <xf numFmtId="0" fontId="14" fillId="0" borderId="10" xfId="71" applyFont="1" applyBorder="1" applyAlignment="1">
      <alignment horizontal="center" vertical="center" wrapText="1"/>
      <protection/>
    </xf>
    <xf numFmtId="0" fontId="14" fillId="0" borderId="17" xfId="71" applyFont="1" applyBorder="1" applyAlignment="1">
      <alignment horizontal="center" vertical="center" wrapText="1"/>
      <protection/>
    </xf>
    <xf numFmtId="0" fontId="14" fillId="0" borderId="12" xfId="71" applyFont="1" applyBorder="1" applyAlignment="1">
      <alignment horizontal="center" vertical="center" wrapText="1"/>
      <protection/>
    </xf>
    <xf numFmtId="0" fontId="14" fillId="0" borderId="22" xfId="71" applyFont="1" applyBorder="1" applyAlignment="1">
      <alignment horizontal="center" vertical="center" wrapText="1"/>
      <protection/>
    </xf>
    <xf numFmtId="0" fontId="14" fillId="0" borderId="21" xfId="71" applyFont="1" applyBorder="1" applyAlignment="1">
      <alignment horizontal="center" vertical="center" wrapText="1"/>
      <protection/>
    </xf>
    <xf numFmtId="0" fontId="14" fillId="0" borderId="23" xfId="71" applyFont="1" applyBorder="1" applyAlignment="1">
      <alignment horizontal="center" vertical="center" wrapText="1"/>
      <protection/>
    </xf>
    <xf numFmtId="0" fontId="14" fillId="0" borderId="19" xfId="71" applyFont="1" applyBorder="1" applyAlignment="1">
      <alignment horizontal="center" vertical="center" wrapText="1"/>
      <protection/>
    </xf>
    <xf numFmtId="0" fontId="14" fillId="0" borderId="14" xfId="71" applyFont="1" applyBorder="1" applyAlignment="1">
      <alignment horizontal="center" vertical="center" wrapText="1"/>
      <protection/>
    </xf>
    <xf numFmtId="0" fontId="14" fillId="0" borderId="24" xfId="71" applyFont="1" applyBorder="1" applyAlignment="1">
      <alignment horizontal="center" vertical="center" wrapText="1"/>
      <protection/>
    </xf>
    <xf numFmtId="0" fontId="14" fillId="0" borderId="11" xfId="71" applyFont="1" applyBorder="1" applyAlignment="1">
      <alignment horizontal="center" vertical="center" wrapText="1"/>
      <protection/>
    </xf>
    <xf numFmtId="0" fontId="2" fillId="0" borderId="0" xfId="71" applyFont="1" applyAlignment="1">
      <alignment horizontal="left"/>
      <protection/>
    </xf>
    <xf numFmtId="0" fontId="16" fillId="0" borderId="14" xfId="71" applyFont="1" applyBorder="1" applyAlignment="1">
      <alignment horizontal="center"/>
      <protection/>
    </xf>
    <xf numFmtId="0" fontId="11" fillId="0" borderId="13" xfId="71" applyFont="1" applyBorder="1" applyAlignment="1">
      <alignment horizontal="center" vertical="center" wrapText="1"/>
      <protection/>
    </xf>
    <xf numFmtId="0" fontId="11" fillId="0" borderId="16" xfId="71" applyFont="1" applyBorder="1" applyAlignment="1">
      <alignment horizontal="center" vertical="center" wrapText="1"/>
      <protection/>
    </xf>
    <xf numFmtId="0" fontId="12" fillId="0" borderId="0" xfId="71" applyFont="1" applyAlignment="1">
      <alignment horizontal="left"/>
      <protection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16" fillId="0" borderId="14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6" fillId="0" borderId="14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58" applyFont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2" fillId="0" borderId="11" xfId="58" applyFont="1" applyBorder="1" applyAlignment="1">
      <alignment horizontal="center" vertical="center" wrapText="1"/>
      <protection/>
    </xf>
    <xf numFmtId="0" fontId="2" fillId="33" borderId="10" xfId="58" applyFont="1" applyFill="1" applyBorder="1" applyAlignment="1">
      <alignment horizontal="center" vertical="center" wrapText="1"/>
      <protection/>
    </xf>
    <xf numFmtId="0" fontId="2" fillId="33" borderId="17" xfId="58" applyFont="1" applyFill="1" applyBorder="1" applyAlignment="1">
      <alignment horizontal="center" vertical="center" wrapText="1"/>
      <protection/>
    </xf>
    <xf numFmtId="0" fontId="2" fillId="33" borderId="12" xfId="58" applyFont="1" applyFill="1" applyBorder="1" applyAlignment="1">
      <alignment horizontal="center" vertical="center" wrapText="1"/>
      <protection/>
    </xf>
    <xf numFmtId="0" fontId="7" fillId="0" borderId="0" xfId="58" applyFont="1" applyBorder="1" applyAlignment="1">
      <alignment horizontal="left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7" xfId="58" applyFont="1" applyBorder="1" applyAlignment="1">
      <alignment horizontal="center" vertical="center" wrapText="1"/>
      <protection/>
    </xf>
    <xf numFmtId="0" fontId="2" fillId="0" borderId="12" xfId="58" applyFont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6" fillId="0" borderId="0" xfId="0" applyFont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106" fillId="0" borderId="11" xfId="0" applyFont="1" applyBorder="1" applyAlignment="1">
      <alignment horizontal="center" vertical="center" wrapText="1"/>
    </xf>
    <xf numFmtId="0" fontId="106" fillId="0" borderId="10" xfId="0" applyFont="1" applyBorder="1" applyAlignment="1">
      <alignment horizontal="center" vertical="center" wrapText="1"/>
    </xf>
    <xf numFmtId="0" fontId="106" fillId="0" borderId="17" xfId="0" applyFont="1" applyBorder="1" applyAlignment="1">
      <alignment horizontal="center" vertical="center" wrapText="1"/>
    </xf>
    <xf numFmtId="0" fontId="106" fillId="0" borderId="12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16" fillId="0" borderId="14" xfId="0" applyFont="1" applyBorder="1" applyAlignment="1">
      <alignment horizontal="left"/>
    </xf>
    <xf numFmtId="0" fontId="98" fillId="0" borderId="0" xfId="0" applyFont="1" applyBorder="1" applyAlignment="1">
      <alignment horizontal="center" vertical="top"/>
    </xf>
    <xf numFmtId="0" fontId="33" fillId="0" borderId="10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2" fillId="0" borderId="13" xfId="58" applyFont="1" applyBorder="1" applyAlignment="1">
      <alignment horizontal="left" vertical="center"/>
      <protection/>
    </xf>
    <xf numFmtId="0" fontId="2" fillId="0" borderId="18" xfId="58" applyFont="1" applyBorder="1" applyAlignment="1">
      <alignment horizontal="left" vertical="center"/>
      <protection/>
    </xf>
    <xf numFmtId="0" fontId="2" fillId="0" borderId="16" xfId="58" applyFont="1" applyBorder="1" applyAlignment="1">
      <alignment horizontal="left" vertical="center"/>
      <protection/>
    </xf>
    <xf numFmtId="0" fontId="5" fillId="0" borderId="0" xfId="58" applyFont="1" applyAlignment="1">
      <alignment/>
      <protection/>
    </xf>
    <xf numFmtId="0" fontId="2" fillId="33" borderId="10" xfId="58" applyFont="1" applyFill="1" applyBorder="1" applyAlignment="1" quotePrefix="1">
      <alignment horizontal="center" vertical="center" wrapText="1"/>
      <protection/>
    </xf>
    <xf numFmtId="0" fontId="2" fillId="33" borderId="12" xfId="58" applyFont="1" applyFill="1" applyBorder="1" applyAlignment="1" quotePrefix="1">
      <alignment horizontal="center" vertical="center" wrapText="1"/>
      <protection/>
    </xf>
    <xf numFmtId="0" fontId="2" fillId="33" borderId="13" xfId="58" applyFont="1" applyFill="1" applyBorder="1" applyAlignment="1" quotePrefix="1">
      <alignment horizontal="center" vertical="center" wrapText="1"/>
      <protection/>
    </xf>
    <xf numFmtId="0" fontId="2" fillId="33" borderId="18" xfId="58" applyFont="1" applyFill="1" applyBorder="1" applyAlignment="1" quotePrefix="1">
      <alignment horizontal="center" vertical="center" wrapText="1"/>
      <protection/>
    </xf>
    <xf numFmtId="0" fontId="2" fillId="33" borderId="16" xfId="58" applyFont="1" applyFill="1" applyBorder="1" applyAlignment="1" quotePrefix="1">
      <alignment horizontal="center" vertical="center" wrapText="1"/>
      <protection/>
    </xf>
    <xf numFmtId="0" fontId="102" fillId="0" borderId="11" xfId="0" applyFont="1" applyBorder="1" applyAlignment="1">
      <alignment horizontal="center" vertical="center" wrapText="1"/>
    </xf>
    <xf numFmtId="0" fontId="93" fillId="0" borderId="0" xfId="0" applyFont="1" applyAlignment="1">
      <alignment horizontal="right"/>
    </xf>
    <xf numFmtId="0" fontId="102" fillId="0" borderId="10" xfId="0" applyFont="1" applyBorder="1" applyAlignment="1">
      <alignment horizontal="center" vertical="center" wrapText="1"/>
    </xf>
    <xf numFmtId="0" fontId="102" fillId="0" borderId="17" xfId="0" applyFont="1" applyBorder="1" applyAlignment="1">
      <alignment horizontal="center" vertical="center" wrapText="1"/>
    </xf>
    <xf numFmtId="0" fontId="102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91" fillId="33" borderId="13" xfId="0" applyFont="1" applyFill="1" applyBorder="1" applyAlignment="1">
      <alignment horizontal="center" vertical="center" wrapText="1"/>
    </xf>
    <xf numFmtId="0" fontId="91" fillId="33" borderId="18" xfId="0" applyFont="1" applyFill="1" applyBorder="1" applyAlignment="1">
      <alignment horizontal="center" vertical="center" wrapText="1"/>
    </xf>
    <xf numFmtId="0" fontId="91" fillId="33" borderId="16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/>
    </xf>
    <xf numFmtId="0" fontId="91" fillId="0" borderId="11" xfId="0" applyFont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top" wrapText="1"/>
    </xf>
    <xf numFmtId="0" fontId="33" fillId="0" borderId="12" xfId="0" applyFont="1" applyBorder="1" applyAlignment="1">
      <alignment horizontal="center" vertical="top" wrapText="1"/>
    </xf>
    <xf numFmtId="0" fontId="33" fillId="0" borderId="14" xfId="0" applyFont="1" applyBorder="1" applyAlignment="1">
      <alignment horizontal="right"/>
    </xf>
    <xf numFmtId="0" fontId="2" fillId="0" borderId="11" xfId="69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69" applyFont="1" applyAlignment="1">
      <alignment horizontal="center"/>
      <protection/>
    </xf>
    <xf numFmtId="0" fontId="2" fillId="0" borderId="13" xfId="69" applyFont="1" applyBorder="1" applyAlignment="1">
      <alignment horizontal="center" vertical="center"/>
      <protection/>
    </xf>
    <xf numFmtId="0" fontId="2" fillId="0" borderId="18" xfId="69" applyFont="1" applyBorder="1" applyAlignment="1">
      <alignment horizontal="center" vertical="center"/>
      <protection/>
    </xf>
    <xf numFmtId="0" fontId="2" fillId="0" borderId="11" xfId="69" applyFont="1" applyBorder="1" applyAlignment="1">
      <alignment horizontal="center" vertical="center"/>
      <protection/>
    </xf>
    <xf numFmtId="0" fontId="2" fillId="0" borderId="10" xfId="69" applyFont="1" applyBorder="1" applyAlignment="1">
      <alignment horizontal="center" vertical="center" wrapText="1"/>
      <protection/>
    </xf>
    <xf numFmtId="0" fontId="2" fillId="0" borderId="12" xfId="69" applyFont="1" applyBorder="1" applyAlignment="1">
      <alignment horizontal="center" vertical="center" wrapText="1"/>
      <protection/>
    </xf>
    <xf numFmtId="0" fontId="6" fillId="0" borderId="13" xfId="69" applyFont="1" applyBorder="1" applyAlignment="1">
      <alignment horizontal="center" vertical="center"/>
      <protection/>
    </xf>
    <xf numFmtId="0" fontId="6" fillId="0" borderId="18" xfId="69" applyFont="1" applyBorder="1" applyAlignment="1">
      <alignment horizontal="center" vertical="center"/>
      <protection/>
    </xf>
    <xf numFmtId="0" fontId="6" fillId="0" borderId="25" xfId="69" applyFont="1" applyBorder="1" applyAlignment="1">
      <alignment horizontal="center" vertical="center"/>
      <protection/>
    </xf>
    <xf numFmtId="0" fontId="0" fillId="0" borderId="0" xfId="69" applyAlignment="1">
      <alignment horizontal="center"/>
      <protection/>
    </xf>
    <xf numFmtId="0" fontId="0" fillId="0" borderId="0" xfId="69" applyAlignment="1">
      <alignment horizontal="left"/>
      <protection/>
    </xf>
    <xf numFmtId="0" fontId="4" fillId="0" borderId="0" xfId="69" applyFont="1" applyAlignment="1">
      <alignment horizontal="center"/>
      <protection/>
    </xf>
    <xf numFmtId="0" fontId="2" fillId="0" borderId="13" xfId="69" applyFont="1" applyBorder="1" applyAlignment="1">
      <alignment horizontal="center" vertical="center" wrapText="1"/>
      <protection/>
    </xf>
    <xf numFmtId="0" fontId="2" fillId="0" borderId="18" xfId="69" applyFont="1" applyBorder="1" applyAlignment="1">
      <alignment horizontal="center" vertical="center" wrapText="1"/>
      <protection/>
    </xf>
    <xf numFmtId="0" fontId="2" fillId="0" borderId="16" xfId="69" applyFont="1" applyBorder="1" applyAlignment="1">
      <alignment horizontal="center" vertical="center" wrapText="1"/>
      <protection/>
    </xf>
    <xf numFmtId="0" fontId="30" fillId="0" borderId="0" xfId="0" applyFont="1" applyAlignment="1">
      <alignment horizontal="right"/>
    </xf>
    <xf numFmtId="0" fontId="33" fillId="0" borderId="0" xfId="0" applyFont="1" applyAlignment="1">
      <alignment horizontal="center"/>
    </xf>
    <xf numFmtId="0" fontId="2" fillId="0" borderId="0" xfId="58" applyFont="1" applyAlignment="1">
      <alignment horizontal="center"/>
      <protection/>
    </xf>
    <xf numFmtId="0" fontId="33" fillId="0" borderId="17" xfId="0" applyFont="1" applyBorder="1" applyAlignment="1">
      <alignment horizontal="center" vertical="top" wrapText="1"/>
    </xf>
    <xf numFmtId="0" fontId="2" fillId="33" borderId="11" xfId="58" applyFont="1" applyFill="1" applyBorder="1" applyAlignment="1" quotePrefix="1">
      <alignment horizontal="center" vertical="center" wrapText="1"/>
      <protection/>
    </xf>
    <xf numFmtId="0" fontId="14" fillId="0" borderId="0" xfId="58" applyFont="1" applyAlignment="1">
      <alignment horizontal="center"/>
      <protection/>
    </xf>
    <xf numFmtId="0" fontId="16" fillId="0" borderId="0" xfId="58" applyFont="1" applyAlignment="1">
      <alignment horizontal="right"/>
      <protection/>
    </xf>
    <xf numFmtId="0" fontId="33" fillId="0" borderId="17" xfId="0" applyFont="1" applyBorder="1" applyAlignment="1">
      <alignment horizontal="center" vertical="center" wrapText="1"/>
    </xf>
    <xf numFmtId="0" fontId="2" fillId="33" borderId="11" xfId="58" applyFont="1" applyFill="1" applyBorder="1" applyAlignment="1">
      <alignment horizontal="center" vertical="center" wrapText="1"/>
      <protection/>
    </xf>
    <xf numFmtId="0" fontId="105" fillId="0" borderId="0" xfId="0" applyFont="1" applyBorder="1" applyAlignment="1">
      <alignment horizontal="left" vertical="center" wrapText="1"/>
    </xf>
    <xf numFmtId="0" fontId="95" fillId="0" borderId="0" xfId="0" applyFont="1" applyBorder="1" applyAlignment="1">
      <alignment horizontal="center" vertical="top"/>
    </xf>
    <xf numFmtId="0" fontId="2" fillId="0" borderId="14" xfId="0" applyFont="1" applyBorder="1" applyAlignment="1">
      <alignment horizontal="left"/>
    </xf>
    <xf numFmtId="0" fontId="106" fillId="0" borderId="22" xfId="0" applyFont="1" applyBorder="1" applyAlignment="1">
      <alignment horizontal="center" vertical="center" wrapText="1"/>
    </xf>
    <xf numFmtId="0" fontId="106" fillId="0" borderId="21" xfId="0" applyFont="1" applyBorder="1" applyAlignment="1">
      <alignment horizontal="center" vertical="center" wrapText="1"/>
    </xf>
    <xf numFmtId="0" fontId="106" fillId="0" borderId="23" xfId="0" applyFont="1" applyBorder="1" applyAlignment="1">
      <alignment horizontal="center" vertical="center" wrapText="1"/>
    </xf>
    <xf numFmtId="0" fontId="106" fillId="0" borderId="20" xfId="0" applyFont="1" applyBorder="1" applyAlignment="1">
      <alignment horizontal="center" vertical="center" wrapText="1"/>
    </xf>
    <xf numFmtId="0" fontId="106" fillId="0" borderId="0" xfId="0" applyFont="1" applyBorder="1" applyAlignment="1">
      <alignment horizontal="center" vertical="center" wrapText="1"/>
    </xf>
    <xf numFmtId="0" fontId="106" fillId="0" borderId="26" xfId="0" applyFont="1" applyBorder="1" applyAlignment="1">
      <alignment horizontal="center" vertical="center" wrapText="1"/>
    </xf>
    <xf numFmtId="0" fontId="98" fillId="0" borderId="0" xfId="0" applyFont="1" applyAlignment="1">
      <alignment horizontal="center" vertical="center"/>
    </xf>
    <xf numFmtId="0" fontId="98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0" fillId="34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wrapText="1"/>
    </xf>
    <xf numFmtId="0" fontId="28" fillId="0" borderId="0" xfId="58" applyFont="1" applyAlignment="1">
      <alignment horizontal="center"/>
      <protection/>
    </xf>
    <xf numFmtId="0" fontId="21" fillId="0" borderId="10" xfId="58" applyFont="1" applyBorder="1" applyAlignment="1">
      <alignment horizontal="center" vertical="center" wrapText="1"/>
      <protection/>
    </xf>
    <xf numFmtId="0" fontId="21" fillId="0" borderId="12" xfId="58" applyFont="1" applyBorder="1" applyAlignment="1">
      <alignment horizontal="center" vertical="center" wrapText="1"/>
      <protection/>
    </xf>
    <xf numFmtId="0" fontId="21" fillId="0" borderId="13" xfId="58" applyFont="1" applyBorder="1" applyAlignment="1">
      <alignment horizontal="center" vertical="center" wrapText="1"/>
      <protection/>
    </xf>
    <xf numFmtId="0" fontId="21" fillId="0" borderId="18" xfId="58" applyFont="1" applyBorder="1" applyAlignment="1">
      <alignment horizontal="center" vertical="center" wrapText="1"/>
      <protection/>
    </xf>
    <xf numFmtId="0" fontId="21" fillId="0" borderId="23" xfId="58" applyFont="1" applyBorder="1" applyAlignment="1">
      <alignment horizontal="center" vertical="center" wrapText="1"/>
      <protection/>
    </xf>
    <xf numFmtId="0" fontId="21" fillId="0" borderId="11" xfId="58" applyFont="1" applyBorder="1" applyAlignment="1">
      <alignment horizontal="center" vertical="center" wrapText="1"/>
      <protection/>
    </xf>
    <xf numFmtId="0" fontId="21" fillId="0" borderId="16" xfId="58" applyFont="1" applyBorder="1" applyAlignment="1">
      <alignment horizontal="center" vertical="center" wrapText="1"/>
      <protection/>
    </xf>
    <xf numFmtId="0" fontId="17" fillId="0" borderId="11" xfId="58" applyFont="1" applyBorder="1" applyAlignment="1">
      <alignment horizontal="center" vertical="center" wrapText="1"/>
      <protection/>
    </xf>
    <xf numFmtId="0" fontId="17" fillId="0" borderId="13" xfId="58" applyFont="1" applyBorder="1" applyAlignment="1">
      <alignment horizontal="center" vertical="center" wrapText="1"/>
      <protection/>
    </xf>
    <xf numFmtId="0" fontId="17" fillId="0" borderId="18" xfId="58" applyFont="1" applyBorder="1" applyAlignment="1">
      <alignment horizontal="center" vertical="center" wrapText="1"/>
      <protection/>
    </xf>
    <xf numFmtId="0" fontId="17" fillId="0" borderId="16" xfId="58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19" fillId="0" borderId="10" xfId="58" applyFont="1" applyBorder="1" applyAlignment="1">
      <alignment horizontal="center" vertical="center"/>
      <protection/>
    </xf>
    <xf numFmtId="0" fontId="19" fillId="0" borderId="17" xfId="58" applyFont="1" applyBorder="1" applyAlignment="1">
      <alignment horizontal="center" vertical="center"/>
      <protection/>
    </xf>
    <xf numFmtId="0" fontId="19" fillId="0" borderId="12" xfId="58" applyFont="1" applyBorder="1" applyAlignment="1">
      <alignment horizontal="center" vertical="center"/>
      <protection/>
    </xf>
    <xf numFmtId="0" fontId="21" fillId="0" borderId="17" xfId="58" applyFont="1" applyBorder="1" applyAlignment="1">
      <alignment horizontal="center" vertical="center" wrapText="1"/>
      <protection/>
    </xf>
    <xf numFmtId="0" fontId="21" fillId="0" borderId="22" xfId="58" applyFont="1" applyBorder="1" applyAlignment="1">
      <alignment horizontal="center" vertical="center" wrapText="1"/>
      <protection/>
    </xf>
    <xf numFmtId="0" fontId="21" fillId="0" borderId="20" xfId="58" applyFont="1" applyBorder="1" applyAlignment="1">
      <alignment horizontal="center" vertical="center" wrapText="1"/>
      <protection/>
    </xf>
    <xf numFmtId="0" fontId="21" fillId="0" borderId="26" xfId="58" applyFont="1" applyBorder="1" applyAlignment="1">
      <alignment horizontal="center" vertical="center" wrapText="1"/>
      <protection/>
    </xf>
    <xf numFmtId="0" fontId="19" fillId="0" borderId="11" xfId="58" applyFont="1" applyBorder="1" applyAlignment="1">
      <alignment horizontal="center" vertical="center" wrapText="1"/>
      <protection/>
    </xf>
    <xf numFmtId="0" fontId="19" fillId="0" borderId="13" xfId="58" applyFont="1" applyBorder="1" applyAlignment="1">
      <alignment horizontal="center" vertical="center" wrapText="1"/>
      <protection/>
    </xf>
    <xf numFmtId="0" fontId="19" fillId="0" borderId="18" xfId="58" applyFont="1" applyBorder="1" applyAlignment="1">
      <alignment horizontal="center" vertical="center" wrapText="1"/>
      <protection/>
    </xf>
    <xf numFmtId="0" fontId="19" fillId="0" borderId="16" xfId="58" applyFont="1" applyBorder="1" applyAlignment="1">
      <alignment horizontal="center" vertical="center" wrapText="1"/>
      <protection/>
    </xf>
    <xf numFmtId="0" fontId="22" fillId="0" borderId="0" xfId="58" applyFont="1" applyAlignment="1">
      <alignment horizontal="center"/>
      <protection/>
    </xf>
    <xf numFmtId="0" fontId="16" fillId="0" borderId="13" xfId="70" applyFont="1" applyBorder="1" applyAlignment="1">
      <alignment horizontal="center" vertical="top"/>
      <protection/>
    </xf>
    <xf numFmtId="0" fontId="16" fillId="0" borderId="18" xfId="70" applyFont="1" applyBorder="1" applyAlignment="1">
      <alignment horizontal="center" vertical="top"/>
      <protection/>
    </xf>
    <xf numFmtId="0" fontId="16" fillId="0" borderId="16" xfId="70" applyFont="1" applyBorder="1" applyAlignment="1">
      <alignment horizontal="center" vertical="top"/>
      <protection/>
    </xf>
    <xf numFmtId="0" fontId="16" fillId="0" borderId="10" xfId="70" applyFont="1" applyBorder="1" applyAlignment="1">
      <alignment horizontal="center" vertical="top" wrapText="1"/>
      <protection/>
    </xf>
    <xf numFmtId="0" fontId="16" fillId="0" borderId="12" xfId="70" applyFont="1" applyBorder="1" applyAlignment="1">
      <alignment horizontal="center" vertical="top" wrapText="1"/>
      <protection/>
    </xf>
    <xf numFmtId="0" fontId="5" fillId="0" borderId="0" xfId="70" applyFont="1" applyAlignment="1">
      <alignment horizontal="center"/>
      <protection/>
    </xf>
    <xf numFmtId="0" fontId="16" fillId="0" borderId="14" xfId="70" applyFont="1" applyBorder="1" applyAlignment="1">
      <alignment horizontal="center"/>
      <protection/>
    </xf>
    <xf numFmtId="0" fontId="6" fillId="0" borderId="0" xfId="70" applyFont="1" applyAlignment="1">
      <alignment horizontal="center"/>
      <protection/>
    </xf>
    <xf numFmtId="0" fontId="2" fillId="0" borderId="0" xfId="70" applyFont="1" applyAlignment="1">
      <alignment horizontal="left"/>
      <protection/>
    </xf>
    <xf numFmtId="0" fontId="0" fillId="0" borderId="0" xfId="70" applyAlignment="1">
      <alignment horizontal="left"/>
      <protection/>
    </xf>
    <xf numFmtId="0" fontId="16" fillId="0" borderId="22" xfId="70" applyFont="1" applyBorder="1" applyAlignment="1">
      <alignment horizontal="center" vertical="top" wrapText="1"/>
      <protection/>
    </xf>
    <xf numFmtId="0" fontId="16" fillId="0" borderId="21" xfId="70" applyFont="1" applyBorder="1" applyAlignment="1">
      <alignment horizontal="center" vertical="top" wrapText="1"/>
      <protection/>
    </xf>
    <xf numFmtId="0" fontId="16" fillId="0" borderId="23" xfId="70" applyFont="1" applyBorder="1" applyAlignment="1">
      <alignment horizontal="center" vertical="top" wrapText="1"/>
      <protection/>
    </xf>
    <xf numFmtId="0" fontId="16" fillId="0" borderId="19" xfId="70" applyFont="1" applyBorder="1" applyAlignment="1">
      <alignment horizontal="center" vertical="top" wrapText="1"/>
      <protection/>
    </xf>
    <xf numFmtId="0" fontId="16" fillId="0" borderId="14" xfId="70" applyFont="1" applyBorder="1" applyAlignment="1">
      <alignment horizontal="center" vertical="top" wrapText="1"/>
      <protection/>
    </xf>
    <xf numFmtId="0" fontId="16" fillId="0" borderId="24" xfId="70" applyFont="1" applyBorder="1" applyAlignment="1">
      <alignment horizontal="center" vertical="top" wrapText="1"/>
      <protection/>
    </xf>
    <xf numFmtId="0" fontId="16" fillId="0" borderId="13" xfId="70" applyFont="1" applyBorder="1" applyAlignment="1">
      <alignment horizontal="center" vertical="top" wrapText="1"/>
      <protection/>
    </xf>
    <xf numFmtId="0" fontId="16" fillId="0" borderId="18" xfId="70" applyFont="1" applyBorder="1" applyAlignment="1">
      <alignment horizontal="center" vertical="top" wrapText="1"/>
      <protection/>
    </xf>
    <xf numFmtId="0" fontId="16" fillId="0" borderId="16" xfId="70" applyFont="1" applyBorder="1" applyAlignment="1">
      <alignment horizontal="center" vertical="top" wrapText="1"/>
      <protection/>
    </xf>
    <xf numFmtId="0" fontId="4" fillId="0" borderId="0" xfId="70" applyFont="1" applyAlignment="1">
      <alignment horizontal="center"/>
      <protection/>
    </xf>
    <xf numFmtId="0" fontId="7" fillId="0" borderId="13" xfId="70" applyFont="1" applyBorder="1" applyAlignment="1">
      <alignment horizontal="center" vertical="top" wrapText="1"/>
      <protection/>
    </xf>
    <xf numFmtId="0" fontId="7" fillId="0" borderId="16" xfId="70" applyFont="1" applyBorder="1" applyAlignment="1">
      <alignment horizontal="center" vertical="top" wrapText="1"/>
      <protection/>
    </xf>
    <xf numFmtId="0" fontId="3" fillId="0" borderId="0" xfId="70" applyFont="1" applyAlignment="1">
      <alignment horizontal="right"/>
      <protection/>
    </xf>
    <xf numFmtId="0" fontId="0" fillId="0" borderId="0" xfId="69" applyFont="1">
      <alignment/>
      <protection/>
    </xf>
    <xf numFmtId="0" fontId="2" fillId="0" borderId="0" xfId="69" applyFont="1" applyAlignment="1">
      <alignment horizontal="center"/>
      <protection/>
    </xf>
    <xf numFmtId="0" fontId="2" fillId="0" borderId="0" xfId="69" applyFont="1" applyAlignment="1">
      <alignment horizontal="left"/>
      <protection/>
    </xf>
    <xf numFmtId="0" fontId="5" fillId="0" borderId="0" xfId="69" applyFont="1" applyAlignment="1">
      <alignment horizontal="center" wrapText="1"/>
      <protection/>
    </xf>
    <xf numFmtId="0" fontId="16" fillId="0" borderId="14" xfId="69" applyFont="1" applyBorder="1" applyAlignment="1">
      <alignment horizontal="right"/>
      <protection/>
    </xf>
    <xf numFmtId="0" fontId="11" fillId="0" borderId="0" xfId="69" applyFont="1" applyAlignment="1">
      <alignment horizontal="center"/>
      <protection/>
    </xf>
    <xf numFmtId="0" fontId="2" fillId="0" borderId="11" xfId="69" applyFont="1" applyBorder="1" applyAlignment="1">
      <alignment horizontal="center" vertical="top" wrapText="1"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2 2" xfId="60"/>
    <cellStyle name="Normal 2 2 2 2" xfId="61"/>
    <cellStyle name="Normal 2 2 3" xfId="62"/>
    <cellStyle name="Normal 2 2 4" xfId="63"/>
    <cellStyle name="Normal 2 2 5" xfId="64"/>
    <cellStyle name="Normal 2 3" xfId="65"/>
    <cellStyle name="Normal 2 3 2" xfId="66"/>
    <cellStyle name="Normal 2 4" xfId="67"/>
    <cellStyle name="Normal 2 5" xfId="68"/>
    <cellStyle name="Normal 3" xfId="69"/>
    <cellStyle name="Normal 3 2" xfId="70"/>
    <cellStyle name="Normal 4" xfId="71"/>
    <cellStyle name="Normal 5" xfId="72"/>
    <cellStyle name="Normal 5 2" xfId="73"/>
    <cellStyle name="Normal 7" xfId="74"/>
    <cellStyle name="Normal 8" xfId="75"/>
    <cellStyle name="Note" xfId="76"/>
    <cellStyle name="Output" xfId="77"/>
    <cellStyle name="Percent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styles" Target="styles.xml" /><Relationship Id="rId70" Type="http://schemas.openxmlformats.org/officeDocument/2006/relationships/sharedStrings" Target="sharedStrings.xml" /><Relationship Id="rId7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2</xdr:row>
      <xdr:rowOff>142875</xdr:rowOff>
    </xdr:from>
    <xdr:ext cx="9258300" cy="4562475"/>
    <xdr:sp>
      <xdr:nvSpPr>
        <xdr:cNvPr id="1" name="Rectangle 1"/>
        <xdr:cNvSpPr>
          <a:spLocks/>
        </xdr:cNvSpPr>
      </xdr:nvSpPr>
      <xdr:spPr>
        <a:xfrm>
          <a:off x="85725" y="466725"/>
          <a:ext cx="9258300" cy="456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Annual Work Plan &amp; Budget
</a:t>
          </a:r>
          <a:r>
            <a:rPr lang="en-US" cap="none" sz="5400" b="1" i="0" u="none" baseline="0"/>
            <a:t>2018-19
</a:t>
          </a:r>
          <a:r>
            <a:rPr lang="en-US" cap="none" sz="5400" b="1" i="0" u="none" baseline="0"/>
            <a:t>
</a:t>
          </a:r>
          <a:r>
            <a:rPr lang="en-US" cap="none" sz="4400" b="1" i="0" u="none" baseline="0"/>
            <a:t>State/UT</a:t>
          </a:r>
          <a:r>
            <a:rPr lang="en-US" cap="none" sz="4400" b="1" i="0" u="none" baseline="0"/>
            <a:t> : Mizoram
</a:t>
          </a:r>
          <a:r>
            <a:rPr lang="en-US" cap="none" sz="4400" b="1" i="0" u="none" baseline="0"/>
            <a:t>Date of Submission ________</a:t>
          </a:r>
          <a:r>
            <a:rPr lang="en-US" cap="none" sz="4400" b="1" i="0" u="none" baseline="0"/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47625</xdr:rowOff>
    </xdr:from>
    <xdr:ext cx="5591175" cy="2638425"/>
    <xdr:sp>
      <xdr:nvSpPr>
        <xdr:cNvPr id="1" name="Rectangle 1"/>
        <xdr:cNvSpPr>
          <a:spLocks/>
        </xdr:cNvSpPr>
      </xdr:nvSpPr>
      <xdr:spPr>
        <a:xfrm>
          <a:off x="0" y="533400"/>
          <a:ext cx="5591175" cy="2638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Performance during 
</a:t>
          </a:r>
          <a:r>
            <a:rPr lang="en-US" cap="none" sz="5400" b="1" i="0" u="none" baseline="0"/>
            <a:t>2017-18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SheetLayoutView="90" zoomScalePageLayoutView="0" workbookViewId="0" topLeftCell="A1">
      <selection activeCell="Q14" sqref="Q14"/>
    </sheetView>
  </sheetViews>
  <sheetFormatPr defaultColWidth="9.140625" defaultRowHeight="12.75"/>
  <cols>
    <col min="15" max="15" width="12.421875" style="0" customWidth="1"/>
  </cols>
  <sheetData/>
  <sheetProtection/>
  <printOptions horizontalCentered="1" vertic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SheetLayoutView="80" zoomScalePageLayoutView="0" workbookViewId="0" topLeftCell="A1">
      <selection activeCell="G11" sqref="G11:G19"/>
    </sheetView>
  </sheetViews>
  <sheetFormatPr defaultColWidth="9.140625" defaultRowHeight="12.75"/>
  <cols>
    <col min="3" max="3" width="11.28125" style="0" customWidth="1"/>
    <col min="5" max="5" width="9.57421875" style="0" customWidth="1"/>
    <col min="6" max="6" width="9.8515625" style="0" customWidth="1"/>
    <col min="7" max="7" width="8.8515625" style="0" customWidth="1"/>
    <col min="8" max="8" width="10.57421875" style="0" customWidth="1"/>
    <col min="9" max="9" width="9.8515625" style="0" customWidth="1"/>
    <col min="11" max="11" width="11.8515625" style="0" customWidth="1"/>
    <col min="12" max="12" width="9.421875" style="0" customWidth="1"/>
    <col min="13" max="13" width="12.00390625" style="0" customWidth="1"/>
    <col min="14" max="14" width="14.140625" style="0" customWidth="1"/>
  </cols>
  <sheetData>
    <row r="1" spans="4:13" ht="18" customHeight="1">
      <c r="D1" s="530"/>
      <c r="E1" s="530"/>
      <c r="F1" s="530"/>
      <c r="G1" s="530"/>
      <c r="H1" s="530"/>
      <c r="I1" s="530"/>
      <c r="J1" s="530"/>
      <c r="M1" s="91" t="s">
        <v>260</v>
      </c>
    </row>
    <row r="2" spans="1:14" ht="15">
      <c r="A2" s="587" t="s">
        <v>0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</row>
    <row r="3" spans="1:14" ht="20.25">
      <c r="A3" s="535" t="s">
        <v>651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</row>
    <row r="4" ht="11.25" customHeight="1"/>
    <row r="5" spans="1:14" ht="15.75">
      <c r="A5" s="536" t="s">
        <v>658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</row>
    <row r="7" spans="1:15" ht="12.75">
      <c r="A7" s="537" t="s">
        <v>889</v>
      </c>
      <c r="B7" s="537"/>
      <c r="L7" s="585" t="s">
        <v>819</v>
      </c>
      <c r="M7" s="585"/>
      <c r="N7" s="585"/>
      <c r="O7" s="97"/>
    </row>
    <row r="8" spans="1:14" ht="15.75" customHeight="1">
      <c r="A8" s="581" t="s">
        <v>2</v>
      </c>
      <c r="B8" s="581" t="s">
        <v>3</v>
      </c>
      <c r="C8" s="509" t="s">
        <v>4</v>
      </c>
      <c r="D8" s="509"/>
      <c r="E8" s="509"/>
      <c r="F8" s="556"/>
      <c r="G8" s="556"/>
      <c r="H8" s="509" t="s">
        <v>100</v>
      </c>
      <c r="I8" s="509"/>
      <c r="J8" s="509"/>
      <c r="K8" s="509"/>
      <c r="L8" s="509"/>
      <c r="M8" s="581" t="s">
        <v>133</v>
      </c>
      <c r="N8" s="546" t="s">
        <v>134</v>
      </c>
    </row>
    <row r="9" spans="1:19" ht="51">
      <c r="A9" s="582"/>
      <c r="B9" s="582"/>
      <c r="C9" s="269" t="s">
        <v>5</v>
      </c>
      <c r="D9" s="269" t="s">
        <v>6</v>
      </c>
      <c r="E9" s="269" t="s">
        <v>365</v>
      </c>
      <c r="F9" s="269" t="s">
        <v>98</v>
      </c>
      <c r="G9" s="269" t="s">
        <v>116</v>
      </c>
      <c r="H9" s="269" t="s">
        <v>5</v>
      </c>
      <c r="I9" s="269" t="s">
        <v>6</v>
      </c>
      <c r="J9" s="269" t="s">
        <v>365</v>
      </c>
      <c r="K9" s="278" t="s">
        <v>98</v>
      </c>
      <c r="L9" s="278" t="s">
        <v>117</v>
      </c>
      <c r="M9" s="582"/>
      <c r="N9" s="546"/>
      <c r="R9" s="11"/>
      <c r="S9" s="11"/>
    </row>
    <row r="10" spans="1:14" s="13" customFormat="1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3">
        <v>11</v>
      </c>
      <c r="L10" s="96">
        <v>12</v>
      </c>
      <c r="M10" s="96">
        <v>13</v>
      </c>
      <c r="N10" s="3">
        <v>14</v>
      </c>
    </row>
    <row r="11" spans="1:17" ht="12.75">
      <c r="A11" s="274">
        <v>1</v>
      </c>
      <c r="B11" s="8" t="s">
        <v>861</v>
      </c>
      <c r="C11" s="274">
        <v>213</v>
      </c>
      <c r="D11" s="274">
        <v>23</v>
      </c>
      <c r="E11" s="127">
        <v>0</v>
      </c>
      <c r="F11" s="127">
        <v>0</v>
      </c>
      <c r="G11" s="275">
        <f>C11+D11+E11</f>
        <v>236</v>
      </c>
      <c r="H11" s="274">
        <v>213</v>
      </c>
      <c r="I11" s="274">
        <v>23</v>
      </c>
      <c r="J11" s="127">
        <v>0</v>
      </c>
      <c r="K11" s="127">
        <v>0</v>
      </c>
      <c r="L11" s="275">
        <f>SUM(H11:K11)</f>
        <v>236</v>
      </c>
      <c r="M11" s="274">
        <f>G11-L11</f>
        <v>0</v>
      </c>
      <c r="N11" s="127" t="s">
        <v>869</v>
      </c>
      <c r="O11">
        <v>236</v>
      </c>
      <c r="P11">
        <v>0</v>
      </c>
      <c r="Q11">
        <f>P11+O11</f>
        <v>236</v>
      </c>
    </row>
    <row r="12" spans="1:17" ht="12.75">
      <c r="A12" s="274">
        <v>2</v>
      </c>
      <c r="B12" s="8" t="s">
        <v>862</v>
      </c>
      <c r="C12" s="274">
        <v>117</v>
      </c>
      <c r="D12" s="274">
        <v>4</v>
      </c>
      <c r="E12" s="127">
        <v>0</v>
      </c>
      <c r="F12" s="127">
        <v>0</v>
      </c>
      <c r="G12" s="275">
        <f aca="true" t="shared" si="0" ref="G12:G19">C12+D12+E12</f>
        <v>121</v>
      </c>
      <c r="H12" s="274">
        <v>117</v>
      </c>
      <c r="I12" s="274">
        <v>4</v>
      </c>
      <c r="J12" s="127">
        <v>0</v>
      </c>
      <c r="K12" s="127">
        <v>0</v>
      </c>
      <c r="L12" s="275">
        <f aca="true" t="shared" si="1" ref="L12:L18">SUM(H12:K12)</f>
        <v>121</v>
      </c>
      <c r="M12" s="274">
        <f aca="true" t="shared" si="2" ref="M12:M18">G12-L12</f>
        <v>0</v>
      </c>
      <c r="N12" s="127" t="s">
        <v>869</v>
      </c>
      <c r="O12">
        <v>121</v>
      </c>
      <c r="P12">
        <v>3</v>
      </c>
      <c r="Q12">
        <f aca="true" t="shared" si="3" ref="Q12:Q19">P12+O12</f>
        <v>124</v>
      </c>
    </row>
    <row r="13" spans="1:17" ht="12.75">
      <c r="A13" s="274">
        <v>3</v>
      </c>
      <c r="B13" s="8" t="s">
        <v>863</v>
      </c>
      <c r="C13" s="274">
        <v>74</v>
      </c>
      <c r="D13" s="274">
        <v>8</v>
      </c>
      <c r="E13" s="127">
        <v>0</v>
      </c>
      <c r="F13" s="127">
        <v>0</v>
      </c>
      <c r="G13" s="275">
        <f t="shared" si="0"/>
        <v>82</v>
      </c>
      <c r="H13" s="274">
        <v>74</v>
      </c>
      <c r="I13" s="274">
        <v>8</v>
      </c>
      <c r="J13" s="127">
        <v>0</v>
      </c>
      <c r="K13" s="127">
        <v>0</v>
      </c>
      <c r="L13" s="275">
        <f t="shared" si="1"/>
        <v>82</v>
      </c>
      <c r="M13" s="274">
        <f t="shared" si="2"/>
        <v>0</v>
      </c>
      <c r="N13" s="127" t="s">
        <v>869</v>
      </c>
      <c r="O13">
        <v>82</v>
      </c>
      <c r="P13">
        <v>0</v>
      </c>
      <c r="Q13">
        <f t="shared" si="3"/>
        <v>82</v>
      </c>
    </row>
    <row r="14" spans="1:17" ht="12.75">
      <c r="A14" s="274">
        <v>4</v>
      </c>
      <c r="B14" s="8" t="s">
        <v>864</v>
      </c>
      <c r="C14" s="274">
        <v>153</v>
      </c>
      <c r="D14" s="274">
        <v>10</v>
      </c>
      <c r="E14" s="127">
        <v>0</v>
      </c>
      <c r="F14" s="127">
        <v>0</v>
      </c>
      <c r="G14" s="275">
        <f t="shared" si="0"/>
        <v>163</v>
      </c>
      <c r="H14" s="274">
        <v>153</v>
      </c>
      <c r="I14" s="274">
        <v>10</v>
      </c>
      <c r="J14" s="127">
        <v>0</v>
      </c>
      <c r="K14" s="127">
        <v>0</v>
      </c>
      <c r="L14" s="275">
        <f t="shared" si="1"/>
        <v>163</v>
      </c>
      <c r="M14" s="274">
        <f t="shared" si="2"/>
        <v>0</v>
      </c>
      <c r="N14" s="127" t="s">
        <v>869</v>
      </c>
      <c r="O14">
        <v>163</v>
      </c>
      <c r="P14">
        <v>2</v>
      </c>
      <c r="Q14">
        <f t="shared" si="3"/>
        <v>165</v>
      </c>
    </row>
    <row r="15" spans="1:17" ht="12.75">
      <c r="A15" s="274">
        <v>5</v>
      </c>
      <c r="B15" s="8" t="s">
        <v>865</v>
      </c>
      <c r="C15" s="274">
        <v>170</v>
      </c>
      <c r="D15" s="274">
        <v>55</v>
      </c>
      <c r="E15" s="127">
        <v>0</v>
      </c>
      <c r="F15" s="127">
        <v>0</v>
      </c>
      <c r="G15" s="275">
        <f t="shared" si="0"/>
        <v>225</v>
      </c>
      <c r="H15" s="274">
        <v>170</v>
      </c>
      <c r="I15" s="274">
        <v>55</v>
      </c>
      <c r="J15" s="127">
        <v>0</v>
      </c>
      <c r="K15" s="127">
        <v>0</v>
      </c>
      <c r="L15" s="275">
        <f t="shared" si="1"/>
        <v>225</v>
      </c>
      <c r="M15" s="274">
        <f t="shared" si="2"/>
        <v>0</v>
      </c>
      <c r="N15" s="127" t="s">
        <v>869</v>
      </c>
      <c r="O15">
        <v>225</v>
      </c>
      <c r="P15">
        <v>0</v>
      </c>
      <c r="Q15">
        <f t="shared" si="3"/>
        <v>225</v>
      </c>
    </row>
    <row r="16" spans="1:17" ht="12.75">
      <c r="A16" s="274">
        <v>6</v>
      </c>
      <c r="B16" s="8" t="s">
        <v>866</v>
      </c>
      <c r="C16" s="274">
        <v>108</v>
      </c>
      <c r="D16" s="274">
        <v>8</v>
      </c>
      <c r="E16" s="127">
        <v>0</v>
      </c>
      <c r="F16" s="127">
        <v>0</v>
      </c>
      <c r="G16" s="275">
        <f t="shared" si="0"/>
        <v>116</v>
      </c>
      <c r="H16" s="274">
        <v>108</v>
      </c>
      <c r="I16" s="274">
        <v>8</v>
      </c>
      <c r="J16" s="127">
        <v>0</v>
      </c>
      <c r="K16" s="127">
        <v>0</v>
      </c>
      <c r="L16" s="275">
        <f t="shared" si="1"/>
        <v>116</v>
      </c>
      <c r="M16" s="274">
        <f t="shared" si="2"/>
        <v>0</v>
      </c>
      <c r="N16" s="127" t="s">
        <v>869</v>
      </c>
      <c r="O16">
        <v>116</v>
      </c>
      <c r="P16">
        <v>2</v>
      </c>
      <c r="Q16">
        <f t="shared" si="3"/>
        <v>118</v>
      </c>
    </row>
    <row r="17" spans="1:17" ht="12.75">
      <c r="A17" s="274">
        <v>7</v>
      </c>
      <c r="B17" s="8" t="s">
        <v>867</v>
      </c>
      <c r="C17" s="274">
        <v>76</v>
      </c>
      <c r="D17" s="274">
        <v>0</v>
      </c>
      <c r="E17" s="127">
        <v>0</v>
      </c>
      <c r="F17" s="127">
        <v>0</v>
      </c>
      <c r="G17" s="275">
        <f t="shared" si="0"/>
        <v>76</v>
      </c>
      <c r="H17" s="274">
        <v>76</v>
      </c>
      <c r="I17" s="274">
        <v>0</v>
      </c>
      <c r="J17" s="127">
        <v>0</v>
      </c>
      <c r="K17" s="127">
        <v>0</v>
      </c>
      <c r="L17" s="275">
        <f t="shared" si="1"/>
        <v>76</v>
      </c>
      <c r="M17" s="274">
        <f t="shared" si="2"/>
        <v>0</v>
      </c>
      <c r="N17" s="127" t="s">
        <v>869</v>
      </c>
      <c r="O17">
        <v>76</v>
      </c>
      <c r="P17">
        <v>0</v>
      </c>
      <c r="Q17">
        <f t="shared" si="3"/>
        <v>76</v>
      </c>
    </row>
    <row r="18" spans="1:17" ht="12.75">
      <c r="A18" s="274">
        <v>8</v>
      </c>
      <c r="B18" s="8" t="s">
        <v>868</v>
      </c>
      <c r="C18" s="274">
        <v>51</v>
      </c>
      <c r="D18" s="274">
        <v>14</v>
      </c>
      <c r="E18" s="127">
        <v>0</v>
      </c>
      <c r="F18" s="127">
        <v>0</v>
      </c>
      <c r="G18" s="275">
        <f t="shared" si="0"/>
        <v>65</v>
      </c>
      <c r="H18" s="274">
        <v>51</v>
      </c>
      <c r="I18" s="274">
        <v>14</v>
      </c>
      <c r="J18" s="127">
        <v>0</v>
      </c>
      <c r="K18" s="127">
        <v>0</v>
      </c>
      <c r="L18" s="275">
        <f t="shared" si="1"/>
        <v>65</v>
      </c>
      <c r="M18" s="274">
        <f t="shared" si="2"/>
        <v>0</v>
      </c>
      <c r="N18" s="127" t="s">
        <v>869</v>
      </c>
      <c r="O18">
        <v>65</v>
      </c>
      <c r="P18">
        <v>0</v>
      </c>
      <c r="Q18">
        <f t="shared" si="3"/>
        <v>65</v>
      </c>
    </row>
    <row r="19" spans="1:17" ht="12.75">
      <c r="A19" s="136" t="s">
        <v>16</v>
      </c>
      <c r="B19" s="24"/>
      <c r="C19" s="136">
        <f>SUM(C11:C18)</f>
        <v>962</v>
      </c>
      <c r="D19" s="136">
        <f>SUM(D11:D18)</f>
        <v>122</v>
      </c>
      <c r="E19" s="136">
        <f>SUM(E11:E18)</f>
        <v>0</v>
      </c>
      <c r="F19" s="136">
        <f>SUM(F11:F18)</f>
        <v>0</v>
      </c>
      <c r="G19" s="275">
        <f t="shared" si="0"/>
        <v>1084</v>
      </c>
      <c r="H19" s="136">
        <f aca="true" t="shared" si="4" ref="H19:M19">SUM(H11:H18)</f>
        <v>962</v>
      </c>
      <c r="I19" s="136">
        <f t="shared" si="4"/>
        <v>122</v>
      </c>
      <c r="J19" s="136">
        <f t="shared" si="4"/>
        <v>0</v>
      </c>
      <c r="K19" s="136">
        <f t="shared" si="4"/>
        <v>0</v>
      </c>
      <c r="L19" s="136">
        <f t="shared" si="4"/>
        <v>1084</v>
      </c>
      <c r="M19" s="136">
        <f t="shared" si="4"/>
        <v>0</v>
      </c>
      <c r="N19" s="127" t="s">
        <v>869</v>
      </c>
      <c r="O19">
        <v>1084</v>
      </c>
      <c r="P19">
        <v>7</v>
      </c>
      <c r="Q19">
        <f t="shared" si="3"/>
        <v>1091</v>
      </c>
    </row>
    <row r="20" spans="1:14" ht="12.7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ht="12.75">
      <c r="A21" s="9" t="s">
        <v>8</v>
      </c>
    </row>
    <row r="22" ht="12.75">
      <c r="A22" t="s">
        <v>9</v>
      </c>
    </row>
    <row r="23" spans="1:14" ht="12.75">
      <c r="A23" t="s">
        <v>10</v>
      </c>
      <c r="K23" s="10" t="s">
        <v>11</v>
      </c>
      <c r="L23" s="10" t="s">
        <v>11</v>
      </c>
      <c r="M23" s="10"/>
      <c r="N23" s="10" t="s">
        <v>11</v>
      </c>
    </row>
    <row r="24" spans="1:12" ht="12.75">
      <c r="A24" s="14" t="s">
        <v>438</v>
      </c>
      <c r="J24" s="10"/>
      <c r="K24" s="10"/>
      <c r="L24" s="10"/>
    </row>
    <row r="25" spans="3:13" ht="12.75">
      <c r="C25" s="14" t="s">
        <v>439</v>
      </c>
      <c r="E25" s="11"/>
      <c r="F25" s="11"/>
      <c r="G25" s="11"/>
      <c r="H25" s="11"/>
      <c r="I25" s="11"/>
      <c r="J25" s="11"/>
      <c r="K25" s="11"/>
      <c r="L25" s="11"/>
      <c r="M25" s="11"/>
    </row>
    <row r="26" spans="5:14" ht="12.75"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5:14" ht="12.75"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5:14" ht="12.75"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5:14" ht="12.75"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3" ht="12.75">
      <c r="A30" s="13" t="s">
        <v>19</v>
      </c>
      <c r="M30" s="283" t="s">
        <v>902</v>
      </c>
    </row>
    <row r="31" ht="12.75">
      <c r="M31" s="283" t="s">
        <v>890</v>
      </c>
    </row>
    <row r="32" ht="12.75">
      <c r="M32" s="283" t="s">
        <v>892</v>
      </c>
    </row>
    <row r="33" ht="12.75">
      <c r="L33" s="26" t="s">
        <v>82</v>
      </c>
    </row>
  </sheetData>
  <sheetProtection/>
  <mergeCells count="12">
    <mergeCell ref="D1:J1"/>
    <mergeCell ref="A2:N2"/>
    <mergeCell ref="A3:N3"/>
    <mergeCell ref="A5:N5"/>
    <mergeCell ref="L7:N7"/>
    <mergeCell ref="N8:N9"/>
    <mergeCell ref="A8:A9"/>
    <mergeCell ref="B8:B9"/>
    <mergeCell ref="C8:G8"/>
    <mergeCell ref="H8:L8"/>
    <mergeCell ref="M8:M9"/>
    <mergeCell ref="A7:B7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SheetLayoutView="80" zoomScalePageLayoutView="0" workbookViewId="0" topLeftCell="A4">
      <selection activeCell="T15" sqref="T15"/>
    </sheetView>
  </sheetViews>
  <sheetFormatPr defaultColWidth="9.140625" defaultRowHeight="12.75"/>
  <cols>
    <col min="1" max="1" width="7.140625" style="14" customWidth="1"/>
    <col min="2" max="2" width="10.28125" style="14" customWidth="1"/>
    <col min="3" max="3" width="10.140625" style="14" customWidth="1"/>
    <col min="4" max="4" width="6.00390625" style="14" bestFit="1" customWidth="1"/>
    <col min="5" max="5" width="8.57421875" style="14" bestFit="1" customWidth="1"/>
    <col min="6" max="6" width="8.7109375" style="14" bestFit="1" customWidth="1"/>
    <col min="7" max="7" width="9.00390625" style="14" bestFit="1" customWidth="1"/>
    <col min="8" max="8" width="9.8515625" style="14" bestFit="1" customWidth="1"/>
    <col min="9" max="9" width="6.00390625" style="14" bestFit="1" customWidth="1"/>
    <col min="10" max="10" width="8.57421875" style="14" bestFit="1" customWidth="1"/>
    <col min="11" max="11" width="10.8515625" style="14" bestFit="1" customWidth="1"/>
    <col min="12" max="12" width="10.421875" style="14" bestFit="1" customWidth="1"/>
    <col min="13" max="13" width="9.8515625" style="14" bestFit="1" customWidth="1"/>
    <col min="14" max="14" width="8.00390625" style="14" bestFit="1" customWidth="1"/>
    <col min="15" max="15" width="8.57421875" style="14" bestFit="1" customWidth="1"/>
    <col min="16" max="16" width="8.7109375" style="14" bestFit="1" customWidth="1"/>
    <col min="17" max="17" width="10.00390625" style="14" bestFit="1" customWidth="1"/>
    <col min="18" max="16384" width="9.140625" style="14" customWidth="1"/>
  </cols>
  <sheetData>
    <row r="1" spans="15:17" ht="12.75" customHeight="1">
      <c r="O1" s="533" t="s">
        <v>58</v>
      </c>
      <c r="P1" s="533"/>
      <c r="Q1" s="533"/>
    </row>
    <row r="2" spans="1:17" ht="15">
      <c r="A2" s="587" t="s">
        <v>0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</row>
    <row r="3" spans="1:17" ht="20.25">
      <c r="A3" s="535" t="s">
        <v>651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</row>
    <row r="4" ht="11.25" customHeight="1"/>
    <row r="5" spans="1:17" ht="15.75" customHeight="1">
      <c r="A5" s="591" t="s">
        <v>659</v>
      </c>
      <c r="B5" s="591"/>
      <c r="C5" s="591"/>
      <c r="D5" s="591"/>
      <c r="E5" s="591"/>
      <c r="F5" s="591"/>
      <c r="G5" s="591"/>
      <c r="H5" s="591"/>
      <c r="I5" s="591"/>
      <c r="J5" s="591"/>
      <c r="K5" s="591"/>
      <c r="L5" s="591"/>
      <c r="M5" s="591"/>
      <c r="N5" s="591"/>
      <c r="O5" s="591"/>
      <c r="P5" s="591"/>
      <c r="Q5" s="591"/>
    </row>
    <row r="7" spans="1:17" ht="17.25" customHeight="1">
      <c r="A7" s="537" t="s">
        <v>889</v>
      </c>
      <c r="B7" s="537"/>
      <c r="N7" s="580" t="s">
        <v>820</v>
      </c>
      <c r="O7" s="580"/>
      <c r="P7" s="580"/>
      <c r="Q7" s="580"/>
    </row>
    <row r="8" spans="1:17" ht="24" customHeight="1">
      <c r="A8" s="546" t="s">
        <v>2</v>
      </c>
      <c r="B8" s="546" t="s">
        <v>3</v>
      </c>
      <c r="C8" s="509" t="s">
        <v>660</v>
      </c>
      <c r="D8" s="509"/>
      <c r="E8" s="509"/>
      <c r="F8" s="509"/>
      <c r="G8" s="509"/>
      <c r="H8" s="558" t="s">
        <v>697</v>
      </c>
      <c r="I8" s="509"/>
      <c r="J8" s="509"/>
      <c r="K8" s="509"/>
      <c r="L8" s="509"/>
      <c r="M8" s="588" t="s">
        <v>110</v>
      </c>
      <c r="N8" s="589"/>
      <c r="O8" s="589"/>
      <c r="P8" s="589"/>
      <c r="Q8" s="590"/>
    </row>
    <row r="9" spans="1:18" s="13" customFormat="1" ht="60" customHeight="1">
      <c r="A9" s="546"/>
      <c r="B9" s="546"/>
      <c r="C9" s="269" t="s">
        <v>212</v>
      </c>
      <c r="D9" s="269" t="s">
        <v>213</v>
      </c>
      <c r="E9" s="269" t="s">
        <v>365</v>
      </c>
      <c r="F9" s="269" t="s">
        <v>220</v>
      </c>
      <c r="G9" s="269" t="s">
        <v>116</v>
      </c>
      <c r="H9" s="282" t="s">
        <v>212</v>
      </c>
      <c r="I9" s="269" t="s">
        <v>213</v>
      </c>
      <c r="J9" s="269" t="s">
        <v>365</v>
      </c>
      <c r="K9" s="278" t="s">
        <v>220</v>
      </c>
      <c r="L9" s="269" t="s">
        <v>368</v>
      </c>
      <c r="M9" s="269" t="s">
        <v>212</v>
      </c>
      <c r="N9" s="269" t="s">
        <v>213</v>
      </c>
      <c r="O9" s="269" t="s">
        <v>365</v>
      </c>
      <c r="P9" s="278" t="s">
        <v>220</v>
      </c>
      <c r="Q9" s="269" t="s">
        <v>118</v>
      </c>
      <c r="R9" s="25"/>
    </row>
    <row r="10" spans="1:18" s="56" customFormat="1" ht="12.75">
      <c r="A10" s="55">
        <v>1</v>
      </c>
      <c r="B10" s="55">
        <v>2</v>
      </c>
      <c r="C10" s="55">
        <v>3</v>
      </c>
      <c r="D10" s="55">
        <v>4</v>
      </c>
      <c r="E10" s="55">
        <v>5</v>
      </c>
      <c r="F10" s="55">
        <v>6</v>
      </c>
      <c r="G10" s="55">
        <v>7</v>
      </c>
      <c r="H10" s="55">
        <v>8</v>
      </c>
      <c r="I10" s="55">
        <v>9</v>
      </c>
      <c r="J10" s="55">
        <v>10</v>
      </c>
      <c r="K10" s="55">
        <v>11</v>
      </c>
      <c r="L10" s="55">
        <v>12</v>
      </c>
      <c r="M10" s="55">
        <v>13</v>
      </c>
      <c r="N10" s="55">
        <v>14</v>
      </c>
      <c r="O10" s="55">
        <v>15</v>
      </c>
      <c r="P10" s="55">
        <v>16</v>
      </c>
      <c r="Q10" s="55">
        <v>17</v>
      </c>
      <c r="R10" s="14"/>
    </row>
    <row r="11" spans="1:17" ht="12.75">
      <c r="A11" s="16">
        <v>1</v>
      </c>
      <c r="B11" s="17" t="s">
        <v>861</v>
      </c>
      <c r="C11" s="127">
        <v>15792</v>
      </c>
      <c r="D11" s="127">
        <v>2976</v>
      </c>
      <c r="E11" s="127">
        <v>0</v>
      </c>
      <c r="F11" s="127">
        <v>0</v>
      </c>
      <c r="G11" s="136">
        <f>SUM(C11:F11)</f>
        <v>18768</v>
      </c>
      <c r="H11" s="290">
        <f>M11/204</f>
        <v>14528.149601449019</v>
      </c>
      <c r="I11" s="290">
        <f>N11/204</f>
        <v>2737.8275844675927</v>
      </c>
      <c r="J11" s="290">
        <f>O11/204</f>
        <v>0</v>
      </c>
      <c r="K11" s="290">
        <f>P11/204</f>
        <v>0</v>
      </c>
      <c r="L11" s="292">
        <f>SUM(H11:K11)</f>
        <v>17265.97718591661</v>
      </c>
      <c r="M11" s="290">
        <v>2963742.5186956</v>
      </c>
      <c r="N11" s="290">
        <v>558516.8272313889</v>
      </c>
      <c r="O11" s="127">
        <v>0</v>
      </c>
      <c r="P11" s="127">
        <v>0</v>
      </c>
      <c r="Q11" s="292">
        <f>SUM(M11:P11)</f>
        <v>3522259.345926989</v>
      </c>
    </row>
    <row r="12" spans="1:17" ht="12.75">
      <c r="A12" s="16">
        <v>2</v>
      </c>
      <c r="B12" s="17" t="s">
        <v>862</v>
      </c>
      <c r="C12" s="127">
        <v>8844</v>
      </c>
      <c r="D12" s="127">
        <v>584</v>
      </c>
      <c r="E12" s="127">
        <v>0</v>
      </c>
      <c r="F12" s="127">
        <v>0</v>
      </c>
      <c r="G12" s="136">
        <f aca="true" t="shared" si="0" ref="G12:G18">SUM(C12:F12)</f>
        <v>9428</v>
      </c>
      <c r="H12" s="290">
        <f aca="true" t="shared" si="1" ref="H12:H18">M12/204</f>
        <v>8136.20536190571</v>
      </c>
      <c r="I12" s="290">
        <f aca="true" t="shared" si="2" ref="I12:I18">N12/204</f>
        <v>537.2618646939094</v>
      </c>
      <c r="J12" s="290">
        <f aca="true" t="shared" si="3" ref="J12:J18">O12/204</f>
        <v>0</v>
      </c>
      <c r="K12" s="290">
        <f aca="true" t="shared" si="4" ref="K12:K18">P12/204</f>
        <v>0</v>
      </c>
      <c r="L12" s="292">
        <f aca="true" t="shared" si="5" ref="L12:L18">SUM(H12:K12)</f>
        <v>8673.46722659962</v>
      </c>
      <c r="M12" s="290">
        <v>1659785.8938287648</v>
      </c>
      <c r="N12" s="290">
        <v>109601.42039755751</v>
      </c>
      <c r="O12" s="127">
        <v>0</v>
      </c>
      <c r="P12" s="127">
        <v>0</v>
      </c>
      <c r="Q12" s="292">
        <f aca="true" t="shared" si="6" ref="Q12:Q18">SUM(M12:P12)</f>
        <v>1769387.3142263223</v>
      </c>
    </row>
    <row r="13" spans="1:17" ht="12.75">
      <c r="A13" s="16">
        <v>3</v>
      </c>
      <c r="B13" s="17" t="s">
        <v>863</v>
      </c>
      <c r="C13" s="127">
        <v>7280</v>
      </c>
      <c r="D13" s="127">
        <v>1258</v>
      </c>
      <c r="E13" s="127">
        <v>0</v>
      </c>
      <c r="F13" s="127">
        <v>0</v>
      </c>
      <c r="G13" s="136">
        <f t="shared" si="0"/>
        <v>8538</v>
      </c>
      <c r="H13" s="290">
        <f t="shared" si="1"/>
        <v>6697.373929745993</v>
      </c>
      <c r="I13" s="290">
        <f t="shared" si="2"/>
        <v>1157.32093456325</v>
      </c>
      <c r="J13" s="290">
        <f t="shared" si="3"/>
        <v>0</v>
      </c>
      <c r="K13" s="290">
        <f t="shared" si="4"/>
        <v>0</v>
      </c>
      <c r="L13" s="292">
        <f t="shared" si="5"/>
        <v>7854.694864309244</v>
      </c>
      <c r="M13" s="290">
        <v>1366264.2816681827</v>
      </c>
      <c r="N13" s="290">
        <v>236093.47065090298</v>
      </c>
      <c r="O13" s="127">
        <v>0</v>
      </c>
      <c r="P13" s="127">
        <v>0</v>
      </c>
      <c r="Q13" s="292">
        <f t="shared" si="6"/>
        <v>1602357.7523190856</v>
      </c>
    </row>
    <row r="14" spans="1:17" ht="12.75">
      <c r="A14" s="16">
        <v>4</v>
      </c>
      <c r="B14" s="17" t="s">
        <v>864</v>
      </c>
      <c r="C14" s="127">
        <v>16527</v>
      </c>
      <c r="D14" s="127">
        <v>2689</v>
      </c>
      <c r="E14" s="127">
        <v>0</v>
      </c>
      <c r="F14" s="127">
        <v>0</v>
      </c>
      <c r="G14" s="136">
        <f t="shared" si="0"/>
        <v>19216</v>
      </c>
      <c r="H14" s="290">
        <f t="shared" si="1"/>
        <v>15204.326777048356</v>
      </c>
      <c r="I14" s="290">
        <f t="shared" si="2"/>
        <v>2473.7964968526067</v>
      </c>
      <c r="J14" s="290">
        <f t="shared" si="3"/>
        <v>0</v>
      </c>
      <c r="K14" s="290">
        <f t="shared" si="4"/>
        <v>0</v>
      </c>
      <c r="L14" s="292">
        <f t="shared" si="5"/>
        <v>17678.123273900965</v>
      </c>
      <c r="M14" s="290">
        <v>3101682.6625178647</v>
      </c>
      <c r="N14" s="290">
        <v>504654.48535793176</v>
      </c>
      <c r="O14" s="127">
        <v>0</v>
      </c>
      <c r="P14" s="127">
        <v>0</v>
      </c>
      <c r="Q14" s="292">
        <f t="shared" si="6"/>
        <v>3606337.1478757965</v>
      </c>
    </row>
    <row r="15" spans="1:17" ht="12.75">
      <c r="A15" s="16">
        <v>5</v>
      </c>
      <c r="B15" s="17" t="s">
        <v>865</v>
      </c>
      <c r="C15" s="127">
        <v>13179</v>
      </c>
      <c r="D15" s="127">
        <v>6717</v>
      </c>
      <c r="E15" s="127">
        <v>0</v>
      </c>
      <c r="F15" s="127">
        <v>0</v>
      </c>
      <c r="G15" s="136">
        <f t="shared" si="0"/>
        <v>19896</v>
      </c>
      <c r="H15" s="290">
        <f t="shared" si="1"/>
        <v>12124.270744522315</v>
      </c>
      <c r="I15" s="290">
        <f t="shared" si="2"/>
        <v>6179.431412926351</v>
      </c>
      <c r="J15" s="290">
        <f t="shared" si="3"/>
        <v>0</v>
      </c>
      <c r="K15" s="290">
        <f t="shared" si="4"/>
        <v>0</v>
      </c>
      <c r="L15" s="292">
        <f t="shared" si="5"/>
        <v>18303.702157448664</v>
      </c>
      <c r="M15" s="290">
        <v>2473351.231882552</v>
      </c>
      <c r="N15" s="290">
        <v>1260604.0082369756</v>
      </c>
      <c r="O15" s="127">
        <v>0</v>
      </c>
      <c r="P15" s="127">
        <v>0</v>
      </c>
      <c r="Q15" s="292">
        <f t="shared" si="6"/>
        <v>3733955.240119528</v>
      </c>
    </row>
    <row r="16" spans="1:17" ht="12.75">
      <c r="A16" s="16">
        <v>6</v>
      </c>
      <c r="B16" s="17" t="s">
        <v>866</v>
      </c>
      <c r="C16" s="127">
        <v>11676</v>
      </c>
      <c r="D16" s="127">
        <v>0</v>
      </c>
      <c r="E16" s="127">
        <v>0</v>
      </c>
      <c r="F16" s="127">
        <v>0</v>
      </c>
      <c r="G16" s="136">
        <f t="shared" si="0"/>
        <v>11676</v>
      </c>
      <c r="H16" s="290">
        <f t="shared" si="1"/>
        <v>10741.557418092612</v>
      </c>
      <c r="I16" s="290">
        <f t="shared" si="2"/>
        <v>0</v>
      </c>
      <c r="J16" s="290">
        <f t="shared" si="3"/>
        <v>0</v>
      </c>
      <c r="K16" s="290">
        <f t="shared" si="4"/>
        <v>0</v>
      </c>
      <c r="L16" s="292">
        <f t="shared" si="5"/>
        <v>10741.557418092612</v>
      </c>
      <c r="M16" s="290">
        <v>2191277.713290893</v>
      </c>
      <c r="N16" s="290">
        <v>0</v>
      </c>
      <c r="O16" s="127">
        <v>0</v>
      </c>
      <c r="P16" s="127">
        <v>0</v>
      </c>
      <c r="Q16" s="292">
        <f t="shared" si="6"/>
        <v>2191277.713290893</v>
      </c>
    </row>
    <row r="17" spans="1:17" ht="12.75">
      <c r="A17" s="16">
        <v>7</v>
      </c>
      <c r="B17" s="17" t="s">
        <v>867</v>
      </c>
      <c r="C17" s="127">
        <f>2578+5364</f>
        <v>7942</v>
      </c>
      <c r="D17" s="127">
        <v>307</v>
      </c>
      <c r="E17" s="127">
        <v>0</v>
      </c>
      <c r="F17" s="127">
        <v>0</v>
      </c>
      <c r="G17" s="136">
        <f t="shared" si="0"/>
        <v>8249</v>
      </c>
      <c r="H17" s="290">
        <f t="shared" si="1"/>
        <v>7306.39337225861</v>
      </c>
      <c r="I17" s="290">
        <f t="shared" si="2"/>
        <v>282.4304665428599</v>
      </c>
      <c r="J17" s="290">
        <f t="shared" si="3"/>
        <v>0</v>
      </c>
      <c r="K17" s="290">
        <f t="shared" si="4"/>
        <v>0</v>
      </c>
      <c r="L17" s="292">
        <f t="shared" si="5"/>
        <v>7588.82383880147</v>
      </c>
      <c r="M17" s="290">
        <v>1490504.2479407564</v>
      </c>
      <c r="N17" s="290">
        <v>57615.81517474342</v>
      </c>
      <c r="O17" s="127">
        <v>0</v>
      </c>
      <c r="P17" s="127">
        <v>0</v>
      </c>
      <c r="Q17" s="292">
        <f t="shared" si="6"/>
        <v>1548120.0631155</v>
      </c>
    </row>
    <row r="18" spans="1:17" ht="12.75">
      <c r="A18" s="16">
        <v>8</v>
      </c>
      <c r="B18" s="17" t="s">
        <v>868</v>
      </c>
      <c r="C18" s="127">
        <v>1885</v>
      </c>
      <c r="D18" s="127">
        <v>2405</v>
      </c>
      <c r="E18" s="127">
        <v>0</v>
      </c>
      <c r="F18" s="127">
        <v>0</v>
      </c>
      <c r="G18" s="136">
        <f t="shared" si="0"/>
        <v>4290</v>
      </c>
      <c r="H18" s="290">
        <f t="shared" si="1"/>
        <v>1734.1414639520874</v>
      </c>
      <c r="I18" s="290">
        <f t="shared" si="2"/>
        <v>2212.525316076801</v>
      </c>
      <c r="J18" s="290">
        <f t="shared" si="3"/>
        <v>0</v>
      </c>
      <c r="K18" s="290">
        <f t="shared" si="4"/>
        <v>0</v>
      </c>
      <c r="L18" s="292">
        <f t="shared" si="5"/>
        <v>3946.6667800288888</v>
      </c>
      <c r="M18" s="290">
        <v>353764.8586462258</v>
      </c>
      <c r="N18" s="290">
        <v>451355.16447966744</v>
      </c>
      <c r="O18" s="127">
        <v>0</v>
      </c>
      <c r="P18" s="127">
        <v>0</v>
      </c>
      <c r="Q18" s="292">
        <f t="shared" si="6"/>
        <v>805120.0231258932</v>
      </c>
    </row>
    <row r="19" spans="1:19" s="13" customFormat="1" ht="12.75">
      <c r="A19" s="280" t="s">
        <v>7</v>
      </c>
      <c r="B19" s="24" t="s">
        <v>870</v>
      </c>
      <c r="C19" s="136">
        <f aca="true" t="shared" si="7" ref="C19:Q19">SUM(C11:C18)</f>
        <v>83125</v>
      </c>
      <c r="D19" s="136">
        <f t="shared" si="7"/>
        <v>16936</v>
      </c>
      <c r="E19" s="136">
        <f t="shared" si="7"/>
        <v>0</v>
      </c>
      <c r="F19" s="136">
        <f t="shared" si="7"/>
        <v>0</v>
      </c>
      <c r="G19" s="136">
        <f t="shared" si="7"/>
        <v>100061</v>
      </c>
      <c r="H19" s="292">
        <f t="shared" si="7"/>
        <v>76472.41866897469</v>
      </c>
      <c r="I19" s="292">
        <f t="shared" si="7"/>
        <v>15580.594076123372</v>
      </c>
      <c r="J19" s="136">
        <f t="shared" si="7"/>
        <v>0</v>
      </c>
      <c r="K19" s="136">
        <f t="shared" si="7"/>
        <v>0</v>
      </c>
      <c r="L19" s="292">
        <f t="shared" si="7"/>
        <v>92053.01274509808</v>
      </c>
      <c r="M19" s="292">
        <f t="shared" si="7"/>
        <v>15600373.408470837</v>
      </c>
      <c r="N19" s="292">
        <f t="shared" si="7"/>
        <v>3178441.191529168</v>
      </c>
      <c r="O19" s="136">
        <f t="shared" si="7"/>
        <v>0</v>
      </c>
      <c r="P19" s="136">
        <f t="shared" si="7"/>
        <v>0</v>
      </c>
      <c r="Q19" s="292">
        <f t="shared" si="7"/>
        <v>18778814.60000001</v>
      </c>
      <c r="R19" s="14"/>
      <c r="S19" s="13">
        <v>100061</v>
      </c>
    </row>
    <row r="20" spans="1:19" ht="12.75">
      <c r="A20" s="62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S20" s="14">
        <v>44889</v>
      </c>
    </row>
    <row r="21" spans="1:19" ht="12.75">
      <c r="A21" s="9" t="s">
        <v>8</v>
      </c>
      <c r="B21"/>
      <c r="C21"/>
      <c r="D21"/>
      <c r="I21" s="294"/>
      <c r="S21" s="14">
        <f>SUM(S19:S20)</f>
        <v>144950</v>
      </c>
    </row>
    <row r="22" spans="1:4" ht="12.75">
      <c r="A22" t="s">
        <v>9</v>
      </c>
      <c r="B22"/>
      <c r="C22"/>
      <c r="D22"/>
    </row>
    <row r="23" spans="1:12" ht="12.75">
      <c r="A23" t="s">
        <v>10</v>
      </c>
      <c r="B23"/>
      <c r="C23"/>
      <c r="D23"/>
      <c r="I23" s="10"/>
      <c r="J23" s="10"/>
      <c r="K23" s="10"/>
      <c r="L23" s="10"/>
    </row>
    <row r="24" spans="1:12" ht="12.75">
      <c r="A24" s="14" t="s">
        <v>438</v>
      </c>
      <c r="J24" s="10"/>
      <c r="K24" s="10"/>
      <c r="L24" s="10"/>
    </row>
    <row r="25" spans="3:13" ht="12.75">
      <c r="C25" s="14" t="s">
        <v>439</v>
      </c>
      <c r="E25" s="11"/>
      <c r="F25" s="11"/>
      <c r="G25" s="11"/>
      <c r="H25" s="11"/>
      <c r="I25" s="11"/>
      <c r="J25" s="11"/>
      <c r="K25" s="11"/>
      <c r="L25" s="11"/>
      <c r="M25" s="11"/>
    </row>
    <row r="26" spans="3:13" ht="12.75">
      <c r="C26" s="14"/>
      <c r="E26" s="11"/>
      <c r="F26" s="11"/>
      <c r="G26" s="11"/>
      <c r="H26" s="11"/>
      <c r="I26" s="11"/>
      <c r="J26" s="11"/>
      <c r="K26" s="11"/>
      <c r="L26" s="11"/>
      <c r="M26" s="11"/>
    </row>
    <row r="27" spans="3:13" ht="12.75">
      <c r="C27" s="14"/>
      <c r="E27" s="11"/>
      <c r="F27" s="11"/>
      <c r="G27" s="11"/>
      <c r="H27" s="11"/>
      <c r="I27" s="11"/>
      <c r="J27" s="11"/>
      <c r="K27" s="11"/>
      <c r="L27" s="11"/>
      <c r="M27" s="11"/>
    </row>
    <row r="28" spans="3:13" ht="12.75">
      <c r="C28" s="14"/>
      <c r="E28" s="11"/>
      <c r="F28" s="11"/>
      <c r="G28" s="11"/>
      <c r="H28" s="11"/>
      <c r="I28" s="11"/>
      <c r="J28" s="11"/>
      <c r="K28" s="11"/>
      <c r="L28" s="11"/>
      <c r="M28" s="11"/>
    </row>
    <row r="29" spans="1:16" ht="12.75">
      <c r="A29" s="13" t="s">
        <v>19</v>
      </c>
      <c r="O29" s="283" t="s">
        <v>902</v>
      </c>
      <c r="P29" s="14"/>
    </row>
    <row r="30" spans="15:16" ht="12.75">
      <c r="O30" s="283" t="s">
        <v>890</v>
      </c>
      <c r="P30" s="14"/>
    </row>
    <row r="31" spans="15:16" ht="12.75">
      <c r="O31" s="283" t="s">
        <v>892</v>
      </c>
      <c r="P31" s="14"/>
    </row>
    <row r="32" ht="12.75">
      <c r="N32" s="26" t="s">
        <v>82</v>
      </c>
    </row>
  </sheetData>
  <sheetProtection/>
  <mergeCells count="11">
    <mergeCell ref="A7:B7"/>
    <mergeCell ref="N7:Q7"/>
    <mergeCell ref="O1:Q1"/>
    <mergeCell ref="A8:A9"/>
    <mergeCell ref="B8:B9"/>
    <mergeCell ref="C8:G8"/>
    <mergeCell ref="H8:L8"/>
    <mergeCell ref="M8:Q8"/>
    <mergeCell ref="A2:Q2"/>
    <mergeCell ref="A3:Q3"/>
    <mergeCell ref="A5:Q5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zoomScaleSheetLayoutView="80" zoomScalePageLayoutView="0" workbookViewId="0" topLeftCell="A1">
      <selection activeCell="G10" sqref="G10:G18"/>
    </sheetView>
  </sheetViews>
  <sheetFormatPr defaultColWidth="9.140625" defaultRowHeight="12.75"/>
  <cols>
    <col min="1" max="1" width="7.140625" style="14" customWidth="1"/>
    <col min="2" max="2" width="11.140625" style="14" customWidth="1"/>
    <col min="3" max="3" width="9.7109375" style="14" customWidth="1"/>
    <col min="4" max="4" width="5.00390625" style="14" bestFit="1" customWidth="1"/>
    <col min="5" max="5" width="8.57421875" style="14" bestFit="1" customWidth="1"/>
    <col min="6" max="6" width="8.7109375" style="14" bestFit="1" customWidth="1"/>
    <col min="7" max="7" width="9.00390625" style="14" bestFit="1" customWidth="1"/>
    <col min="8" max="8" width="9.8515625" style="14" bestFit="1" customWidth="1"/>
    <col min="9" max="9" width="5.00390625" style="14" bestFit="1" customWidth="1"/>
    <col min="10" max="10" width="8.57421875" style="14" bestFit="1" customWidth="1"/>
    <col min="11" max="11" width="10.8515625" style="14" bestFit="1" customWidth="1"/>
    <col min="12" max="12" width="11.140625" style="14" bestFit="1" customWidth="1"/>
    <col min="13" max="13" width="10.7109375" style="14" customWidth="1"/>
    <col min="14" max="14" width="8.00390625" style="14" bestFit="1" customWidth="1"/>
    <col min="15" max="15" width="8.57421875" style="14" bestFit="1" customWidth="1"/>
    <col min="16" max="16" width="8.7109375" style="14" bestFit="1" customWidth="1"/>
    <col min="17" max="17" width="10.00390625" style="14" bestFit="1" customWidth="1"/>
    <col min="18" max="18" width="9.140625" style="14" hidden="1" customWidth="1"/>
    <col min="19" max="16384" width="9.140625" style="14" customWidth="1"/>
  </cols>
  <sheetData>
    <row r="1" spans="15:17" ht="12.75" customHeight="1">
      <c r="O1" s="533" t="s">
        <v>59</v>
      </c>
      <c r="P1" s="533"/>
      <c r="Q1" s="533"/>
    </row>
    <row r="2" spans="1:17" ht="15.75">
      <c r="A2" s="534" t="s">
        <v>0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</row>
    <row r="3" spans="1:17" ht="20.25">
      <c r="A3" s="535" t="s">
        <v>651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</row>
    <row r="4" spans="1:17" ht="15.75">
      <c r="A4" s="591" t="s">
        <v>661</v>
      </c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91"/>
      <c r="Q4" s="591"/>
    </row>
    <row r="6" spans="1:18" ht="12" customHeight="1">
      <c r="A6" s="537" t="s">
        <v>889</v>
      </c>
      <c r="B6" s="537"/>
      <c r="N6" s="580" t="s">
        <v>820</v>
      </c>
      <c r="O6" s="580"/>
      <c r="P6" s="580"/>
      <c r="Q6" s="580"/>
      <c r="R6" s="580"/>
    </row>
    <row r="7" spans="1:17" s="13" customFormat="1" ht="29.25" customHeight="1">
      <c r="A7" s="546" t="s">
        <v>2</v>
      </c>
      <c r="B7" s="546" t="s">
        <v>3</v>
      </c>
      <c r="C7" s="509" t="s">
        <v>662</v>
      </c>
      <c r="D7" s="509"/>
      <c r="E7" s="509"/>
      <c r="F7" s="556"/>
      <c r="G7" s="556"/>
      <c r="H7" s="558" t="s">
        <v>697</v>
      </c>
      <c r="I7" s="509"/>
      <c r="J7" s="509"/>
      <c r="K7" s="509"/>
      <c r="L7" s="509"/>
      <c r="M7" s="588" t="s">
        <v>110</v>
      </c>
      <c r="N7" s="589"/>
      <c r="O7" s="589"/>
      <c r="P7" s="589"/>
      <c r="Q7" s="590"/>
    </row>
    <row r="8" spans="1:19" s="13" customFormat="1" ht="38.25">
      <c r="A8" s="546"/>
      <c r="B8" s="546"/>
      <c r="C8" s="269" t="s">
        <v>212</v>
      </c>
      <c r="D8" s="269" t="s">
        <v>213</v>
      </c>
      <c r="E8" s="269" t="s">
        <v>365</v>
      </c>
      <c r="F8" s="278" t="s">
        <v>220</v>
      </c>
      <c r="G8" s="278" t="s">
        <v>116</v>
      </c>
      <c r="H8" s="269" t="s">
        <v>212</v>
      </c>
      <c r="I8" s="269" t="s">
        <v>213</v>
      </c>
      <c r="J8" s="269" t="s">
        <v>365</v>
      </c>
      <c r="K8" s="269" t="s">
        <v>220</v>
      </c>
      <c r="L8" s="269" t="s">
        <v>117</v>
      </c>
      <c r="M8" s="269" t="s">
        <v>212</v>
      </c>
      <c r="N8" s="269" t="s">
        <v>213</v>
      </c>
      <c r="O8" s="269" t="s">
        <v>365</v>
      </c>
      <c r="P8" s="278" t="s">
        <v>220</v>
      </c>
      <c r="Q8" s="269" t="s">
        <v>118</v>
      </c>
      <c r="R8" s="24"/>
      <c r="S8" s="25"/>
    </row>
    <row r="9" spans="1:17" s="13" customFormat="1" ht="12.75">
      <c r="A9" s="269">
        <v>1</v>
      </c>
      <c r="B9" s="269">
        <v>2</v>
      </c>
      <c r="C9" s="269">
        <v>3</v>
      </c>
      <c r="D9" s="269">
        <v>4</v>
      </c>
      <c r="E9" s="269">
        <v>5</v>
      </c>
      <c r="F9" s="278">
        <v>6</v>
      </c>
      <c r="G9" s="269">
        <v>7</v>
      </c>
      <c r="H9" s="269">
        <v>8</v>
      </c>
      <c r="I9" s="269">
        <v>9</v>
      </c>
      <c r="J9" s="269">
        <v>10</v>
      </c>
      <c r="K9" s="269">
        <v>11</v>
      </c>
      <c r="L9" s="269">
        <v>12</v>
      </c>
      <c r="M9" s="269">
        <v>13</v>
      </c>
      <c r="N9" s="136">
        <v>14</v>
      </c>
      <c r="O9" s="283">
        <v>15</v>
      </c>
      <c r="P9" s="269">
        <v>16</v>
      </c>
      <c r="Q9" s="269">
        <v>17</v>
      </c>
    </row>
    <row r="10" spans="1:20" ht="12.75">
      <c r="A10" s="16">
        <v>1</v>
      </c>
      <c r="B10" s="17" t="s">
        <v>871</v>
      </c>
      <c r="C10" s="127">
        <v>8907</v>
      </c>
      <c r="D10" s="127">
        <v>1228</v>
      </c>
      <c r="E10" s="127">
        <v>0</v>
      </c>
      <c r="F10" s="127">
        <v>0</v>
      </c>
      <c r="G10" s="277">
        <f>SUM(C10:F10)</f>
        <v>10135</v>
      </c>
      <c r="H10" s="290">
        <f>M10/209</f>
        <v>8180.880717879235</v>
      </c>
      <c r="I10" s="290">
        <f>N10/209</f>
        <v>1127.890594089557</v>
      </c>
      <c r="J10" s="290">
        <f>O10/209</f>
        <v>0</v>
      </c>
      <c r="K10" s="290">
        <f>P10/209</f>
        <v>0</v>
      </c>
      <c r="L10" s="291">
        <f>SUM(H10:K10)</f>
        <v>9308.771311968792</v>
      </c>
      <c r="M10" s="290">
        <v>1709804.07003676</v>
      </c>
      <c r="N10" s="290">
        <v>235729.13416471743</v>
      </c>
      <c r="O10" s="290">
        <v>0</v>
      </c>
      <c r="P10" s="290">
        <v>0</v>
      </c>
      <c r="Q10" s="292">
        <f>SUM(M10:P10)</f>
        <v>1945533.2042014776</v>
      </c>
      <c r="T10" s="293"/>
    </row>
    <row r="11" spans="1:20" ht="12.75">
      <c r="A11" s="16">
        <v>2</v>
      </c>
      <c r="B11" s="17" t="s">
        <v>862</v>
      </c>
      <c r="C11" s="127">
        <v>5319</v>
      </c>
      <c r="D11" s="127">
        <v>173</v>
      </c>
      <c r="E11" s="127">
        <v>0</v>
      </c>
      <c r="F11" s="127">
        <v>0</v>
      </c>
      <c r="G11" s="277">
        <f aca="true" t="shared" si="0" ref="G11:G17">SUM(C11:F11)</f>
        <v>5492</v>
      </c>
      <c r="H11" s="290">
        <f aca="true" t="shared" si="1" ref="H11:H17">M11/209</f>
        <v>4885.3827931289525</v>
      </c>
      <c r="I11" s="290">
        <f aca="true" t="shared" si="2" ref="I11:I17">N11/209</f>
        <v>158.89663906962002</v>
      </c>
      <c r="J11" s="290">
        <f aca="true" t="shared" si="3" ref="J11:J17">O11/209</f>
        <v>0</v>
      </c>
      <c r="K11" s="290">
        <f aca="true" t="shared" si="4" ref="K11:K17">P11/209</f>
        <v>0</v>
      </c>
      <c r="L11" s="291">
        <f aca="true" t="shared" si="5" ref="L11:L17">SUM(H11:K11)</f>
        <v>5044.279432198572</v>
      </c>
      <c r="M11" s="290">
        <v>1021045.0037639511</v>
      </c>
      <c r="N11" s="290">
        <v>33209.397565550586</v>
      </c>
      <c r="O11" s="290">
        <v>0</v>
      </c>
      <c r="P11" s="290">
        <v>0</v>
      </c>
      <c r="Q11" s="292">
        <f aca="true" t="shared" si="6" ref="Q11:Q17">SUM(M11:P11)</f>
        <v>1054254.4013295018</v>
      </c>
      <c r="T11" s="293"/>
    </row>
    <row r="12" spans="1:20" ht="12.75">
      <c r="A12" s="16">
        <v>3</v>
      </c>
      <c r="B12" s="17" t="s">
        <v>863</v>
      </c>
      <c r="C12" s="127">
        <v>3042</v>
      </c>
      <c r="D12" s="127">
        <v>787</v>
      </c>
      <c r="E12" s="127">
        <v>0</v>
      </c>
      <c r="F12" s="127">
        <v>0</v>
      </c>
      <c r="G12" s="277">
        <f t="shared" si="0"/>
        <v>3829</v>
      </c>
      <c r="H12" s="290">
        <f t="shared" si="1"/>
        <v>2794.009110114359</v>
      </c>
      <c r="I12" s="290">
        <f t="shared" si="2"/>
        <v>722.8419361143985</v>
      </c>
      <c r="J12" s="290">
        <f t="shared" si="3"/>
        <v>0</v>
      </c>
      <c r="K12" s="290">
        <f t="shared" si="4"/>
        <v>0</v>
      </c>
      <c r="L12" s="291">
        <f t="shared" si="5"/>
        <v>3516.8510462287577</v>
      </c>
      <c r="M12" s="290">
        <v>583947.904013901</v>
      </c>
      <c r="N12" s="290">
        <v>151073.9646479093</v>
      </c>
      <c r="O12" s="290">
        <v>0</v>
      </c>
      <c r="P12" s="290">
        <v>0</v>
      </c>
      <c r="Q12" s="292">
        <f t="shared" si="6"/>
        <v>735021.8686618103</v>
      </c>
      <c r="T12" s="293"/>
    </row>
    <row r="13" spans="1:20" ht="12.75">
      <c r="A13" s="16">
        <v>4</v>
      </c>
      <c r="B13" s="17" t="s">
        <v>864</v>
      </c>
      <c r="C13" s="127">
        <v>5796</v>
      </c>
      <c r="D13" s="127">
        <v>735</v>
      </c>
      <c r="E13" s="127">
        <v>0</v>
      </c>
      <c r="F13" s="127">
        <v>0</v>
      </c>
      <c r="G13" s="277">
        <f t="shared" si="0"/>
        <v>6531</v>
      </c>
      <c r="H13" s="290">
        <f t="shared" si="1"/>
        <v>5323.496647673512</v>
      </c>
      <c r="I13" s="290">
        <f t="shared" si="2"/>
        <v>675.0810966252643</v>
      </c>
      <c r="J13" s="290">
        <f t="shared" si="3"/>
        <v>0</v>
      </c>
      <c r="K13" s="290">
        <f t="shared" si="4"/>
        <v>0</v>
      </c>
      <c r="L13" s="291">
        <f t="shared" si="5"/>
        <v>5998.577744298776</v>
      </c>
      <c r="M13" s="290">
        <v>1112610.799363764</v>
      </c>
      <c r="N13" s="290">
        <v>141091.94919468023</v>
      </c>
      <c r="O13" s="290">
        <v>0</v>
      </c>
      <c r="P13" s="290">
        <v>0</v>
      </c>
      <c r="Q13" s="292">
        <f t="shared" si="6"/>
        <v>1253702.7485584442</v>
      </c>
      <c r="T13" s="293"/>
    </row>
    <row r="14" spans="1:20" ht="12.75">
      <c r="A14" s="16">
        <v>5</v>
      </c>
      <c r="B14" s="17" t="s">
        <v>865</v>
      </c>
      <c r="C14" s="127">
        <v>6219</v>
      </c>
      <c r="D14" s="127">
        <v>2624</v>
      </c>
      <c r="E14" s="127">
        <v>0</v>
      </c>
      <c r="F14" s="127">
        <v>0</v>
      </c>
      <c r="G14" s="277">
        <f t="shared" si="0"/>
        <v>8843</v>
      </c>
      <c r="H14" s="290">
        <f t="shared" si="1"/>
        <v>5712.01270736397</v>
      </c>
      <c r="I14" s="290">
        <f t="shared" si="2"/>
        <v>2410.0854388363173</v>
      </c>
      <c r="J14" s="290">
        <f t="shared" si="3"/>
        <v>0</v>
      </c>
      <c r="K14" s="290">
        <f t="shared" si="4"/>
        <v>0</v>
      </c>
      <c r="L14" s="291">
        <f t="shared" si="5"/>
        <v>8122.098146200287</v>
      </c>
      <c r="M14" s="290">
        <v>1193810.6558390697</v>
      </c>
      <c r="N14" s="290">
        <v>503707.85671679035</v>
      </c>
      <c r="O14" s="290">
        <v>0</v>
      </c>
      <c r="P14" s="290">
        <v>0</v>
      </c>
      <c r="Q14" s="292">
        <f t="shared" si="6"/>
        <v>1697518.51255586</v>
      </c>
      <c r="T14" s="293"/>
    </row>
    <row r="15" spans="1:20" ht="12.75">
      <c r="A15" s="16">
        <v>6</v>
      </c>
      <c r="B15" s="17" t="s">
        <v>866</v>
      </c>
      <c r="C15" s="127">
        <v>3967</v>
      </c>
      <c r="D15" s="127">
        <v>374</v>
      </c>
      <c r="E15" s="127">
        <v>0</v>
      </c>
      <c r="F15" s="127">
        <v>0</v>
      </c>
      <c r="G15" s="277">
        <f t="shared" si="0"/>
        <v>4341</v>
      </c>
      <c r="H15" s="290">
        <f t="shared" si="1"/>
        <v>3643.60096641146</v>
      </c>
      <c r="I15" s="290">
        <f t="shared" si="2"/>
        <v>343.5106532487739</v>
      </c>
      <c r="J15" s="290">
        <f t="shared" si="3"/>
        <v>0</v>
      </c>
      <c r="K15" s="290">
        <f t="shared" si="4"/>
        <v>0</v>
      </c>
      <c r="L15" s="291">
        <f t="shared" si="5"/>
        <v>3987.111619660234</v>
      </c>
      <c r="M15" s="290">
        <v>761512.6019799951</v>
      </c>
      <c r="N15" s="290">
        <v>71793.72652899375</v>
      </c>
      <c r="O15" s="290">
        <v>0</v>
      </c>
      <c r="P15" s="290">
        <v>0</v>
      </c>
      <c r="Q15" s="292">
        <f t="shared" si="6"/>
        <v>833306.328508989</v>
      </c>
      <c r="T15" s="293"/>
    </row>
    <row r="16" spans="1:20" ht="12.75">
      <c r="A16" s="16">
        <v>7</v>
      </c>
      <c r="B16" s="17" t="s">
        <v>867</v>
      </c>
      <c r="C16" s="127">
        <v>2842</v>
      </c>
      <c r="D16" s="127">
        <v>0</v>
      </c>
      <c r="E16" s="127">
        <v>0</v>
      </c>
      <c r="F16" s="127">
        <v>0</v>
      </c>
      <c r="G16" s="277">
        <f t="shared" si="0"/>
        <v>2842</v>
      </c>
      <c r="H16" s="290">
        <f t="shared" si="1"/>
        <v>2610.3135736176882</v>
      </c>
      <c r="I16" s="290">
        <f t="shared" si="2"/>
        <v>0</v>
      </c>
      <c r="J16" s="290">
        <f t="shared" si="3"/>
        <v>0</v>
      </c>
      <c r="K16" s="290">
        <f t="shared" si="4"/>
        <v>0</v>
      </c>
      <c r="L16" s="291">
        <f t="shared" si="5"/>
        <v>2610.3135736176882</v>
      </c>
      <c r="M16" s="290">
        <v>545555.5368860968</v>
      </c>
      <c r="N16" s="290">
        <v>0</v>
      </c>
      <c r="O16" s="290">
        <v>0</v>
      </c>
      <c r="P16" s="290">
        <v>0</v>
      </c>
      <c r="Q16" s="292">
        <f t="shared" si="6"/>
        <v>545555.5368860968</v>
      </c>
      <c r="T16" s="293"/>
    </row>
    <row r="17" spans="1:20" ht="12.75">
      <c r="A17" s="16">
        <v>8</v>
      </c>
      <c r="B17" s="17" t="s">
        <v>868</v>
      </c>
      <c r="C17" s="127">
        <v>2599</v>
      </c>
      <c r="D17" s="127">
        <v>277</v>
      </c>
      <c r="E17" s="127">
        <v>0</v>
      </c>
      <c r="F17" s="127">
        <v>0</v>
      </c>
      <c r="G17" s="277">
        <f t="shared" si="0"/>
        <v>2876</v>
      </c>
      <c r="H17" s="290">
        <f t="shared" si="1"/>
        <v>2387.123496774234</v>
      </c>
      <c r="I17" s="290">
        <f t="shared" si="2"/>
        <v>254.4183180478887</v>
      </c>
      <c r="J17" s="290">
        <f t="shared" si="3"/>
        <v>0</v>
      </c>
      <c r="K17" s="290">
        <f t="shared" si="4"/>
        <v>0</v>
      </c>
      <c r="L17" s="291">
        <f t="shared" si="5"/>
        <v>2641.5418148221224</v>
      </c>
      <c r="M17" s="290">
        <v>498908.81082581484</v>
      </c>
      <c r="N17" s="290">
        <v>53173.42847200874</v>
      </c>
      <c r="O17" s="290">
        <v>0</v>
      </c>
      <c r="P17" s="290">
        <v>0</v>
      </c>
      <c r="Q17" s="292">
        <f t="shared" si="6"/>
        <v>552082.2392978236</v>
      </c>
      <c r="T17" s="293"/>
    </row>
    <row r="18" spans="1:20" ht="12.75">
      <c r="A18" s="16"/>
      <c r="B18" s="24" t="s">
        <v>870</v>
      </c>
      <c r="C18" s="136">
        <f aca="true" t="shared" si="7" ref="C18:Q18">SUM(C10:C17)</f>
        <v>38691</v>
      </c>
      <c r="D18" s="136">
        <f t="shared" si="7"/>
        <v>6198</v>
      </c>
      <c r="E18" s="136">
        <f t="shared" si="7"/>
        <v>0</v>
      </c>
      <c r="F18" s="136">
        <f t="shared" si="7"/>
        <v>0</v>
      </c>
      <c r="G18" s="136">
        <f t="shared" si="7"/>
        <v>44889</v>
      </c>
      <c r="H18" s="292">
        <f t="shared" si="7"/>
        <v>35536.82001296341</v>
      </c>
      <c r="I18" s="292">
        <f t="shared" si="7"/>
        <v>5692.724676031819</v>
      </c>
      <c r="J18" s="292">
        <f t="shared" si="7"/>
        <v>0</v>
      </c>
      <c r="K18" s="292">
        <f t="shared" si="7"/>
        <v>0</v>
      </c>
      <c r="L18" s="292">
        <f t="shared" si="7"/>
        <v>41229.54468899523</v>
      </c>
      <c r="M18" s="292">
        <f t="shared" si="7"/>
        <v>7427195.382709352</v>
      </c>
      <c r="N18" s="292">
        <f t="shared" si="7"/>
        <v>1189779.4572906506</v>
      </c>
      <c r="O18" s="292">
        <f t="shared" si="7"/>
        <v>0</v>
      </c>
      <c r="P18" s="292">
        <f t="shared" si="7"/>
        <v>0</v>
      </c>
      <c r="Q18" s="292">
        <f t="shared" si="7"/>
        <v>8616974.840000004</v>
      </c>
      <c r="T18" s="293"/>
    </row>
    <row r="19" spans="1:17" ht="12.75">
      <c r="A19" s="62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0" ht="12.75">
      <c r="A20" s="9" t="s">
        <v>8</v>
      </c>
      <c r="B20"/>
      <c r="C20"/>
      <c r="D20"/>
      <c r="J20" s="293"/>
    </row>
    <row r="21" spans="1:4" ht="12.75">
      <c r="A21" t="s">
        <v>9</v>
      </c>
      <c r="B21"/>
      <c r="C21"/>
      <c r="D21"/>
    </row>
    <row r="22" spans="1:12" ht="12.75">
      <c r="A22" t="s">
        <v>10</v>
      </c>
      <c r="B22"/>
      <c r="C22"/>
      <c r="D22"/>
      <c r="I22" s="10"/>
      <c r="J22" s="10"/>
      <c r="K22" s="10"/>
      <c r="L22" s="10"/>
    </row>
    <row r="23" spans="1:17" ht="12.75">
      <c r="A23" s="14" t="s">
        <v>438</v>
      </c>
      <c r="J23" s="10"/>
      <c r="K23" s="10"/>
      <c r="L23" s="10"/>
      <c r="Q23" s="13"/>
    </row>
    <row r="24" spans="3:13" ht="12.75">
      <c r="C24" s="14" t="s">
        <v>440</v>
      </c>
      <c r="E24" s="11"/>
      <c r="F24" s="11"/>
      <c r="G24" s="11"/>
      <c r="H24" s="11"/>
      <c r="I24" s="11"/>
      <c r="J24" s="11"/>
      <c r="K24" s="11"/>
      <c r="L24" s="11"/>
      <c r="M24" s="11"/>
    </row>
    <row r="25" spans="3:13" ht="12.75">
      <c r="C25" s="14"/>
      <c r="E25" s="11"/>
      <c r="F25" s="11"/>
      <c r="G25" s="11"/>
      <c r="H25" s="11"/>
      <c r="I25" s="11"/>
      <c r="J25" s="11"/>
      <c r="K25" s="11"/>
      <c r="L25" s="11"/>
      <c r="M25" s="11"/>
    </row>
    <row r="26" spans="3:13" ht="12.75">
      <c r="C26" s="14"/>
      <c r="E26" s="11"/>
      <c r="F26" s="11"/>
      <c r="G26" s="11"/>
      <c r="H26" s="11"/>
      <c r="I26" s="11"/>
      <c r="J26" s="11"/>
      <c r="K26" s="11"/>
      <c r="L26" s="11"/>
      <c r="M26" s="11"/>
    </row>
    <row r="27" spans="3:13" ht="12.75">
      <c r="C27" s="14"/>
      <c r="E27" s="11"/>
      <c r="F27" s="11"/>
      <c r="G27" s="11"/>
      <c r="H27" s="11"/>
      <c r="I27" s="11"/>
      <c r="J27" s="11"/>
      <c r="K27" s="11"/>
      <c r="L27" s="11"/>
      <c r="M27" s="11"/>
    </row>
    <row r="28" spans="1:16" ht="12.75">
      <c r="A28" s="13" t="s">
        <v>19</v>
      </c>
      <c r="O28" s="283" t="s">
        <v>902</v>
      </c>
      <c r="P28" s="14"/>
    </row>
    <row r="29" spans="15:16" ht="12.75">
      <c r="O29" s="283" t="s">
        <v>890</v>
      </c>
      <c r="P29" s="14"/>
    </row>
    <row r="30" spans="15:16" ht="12.75">
      <c r="O30" s="283" t="s">
        <v>892</v>
      </c>
      <c r="P30" s="14"/>
    </row>
    <row r="31" ht="12.75">
      <c r="N31" s="26" t="s">
        <v>82</v>
      </c>
    </row>
  </sheetData>
  <sheetProtection/>
  <mergeCells count="11">
    <mergeCell ref="N6:R6"/>
    <mergeCell ref="C7:G7"/>
    <mergeCell ref="H7:L7"/>
    <mergeCell ref="O1:Q1"/>
    <mergeCell ref="M7:Q7"/>
    <mergeCell ref="A7:A8"/>
    <mergeCell ref="B7:B8"/>
    <mergeCell ref="A6:B6"/>
    <mergeCell ref="A2:Q2"/>
    <mergeCell ref="A3:Q3"/>
    <mergeCell ref="A4:Q4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6.00390625" style="0" customWidth="1"/>
    <col min="2" max="2" width="15.57421875" style="0" customWidth="1"/>
    <col min="3" max="3" width="17.28125" style="0" customWidth="1"/>
    <col min="4" max="4" width="19.00390625" style="0" customWidth="1"/>
    <col min="5" max="5" width="19.7109375" style="0" customWidth="1"/>
    <col min="6" max="6" width="18.8515625" style="0" customWidth="1"/>
    <col min="7" max="7" width="15.28125" style="0" customWidth="1"/>
  </cols>
  <sheetData>
    <row r="1" spans="1:7" ht="18">
      <c r="A1" s="577"/>
      <c r="B1" s="577"/>
      <c r="C1" s="577"/>
      <c r="D1" s="577"/>
      <c r="E1" s="577"/>
      <c r="G1" s="169" t="s">
        <v>698</v>
      </c>
    </row>
    <row r="2" spans="1:7" ht="18">
      <c r="A2" s="577" t="s">
        <v>0</v>
      </c>
      <c r="B2" s="577"/>
      <c r="C2" s="577"/>
      <c r="D2" s="577"/>
      <c r="E2" s="577"/>
      <c r="F2" s="577"/>
      <c r="G2" s="577"/>
    </row>
    <row r="3" spans="1:7" ht="21">
      <c r="A3" s="578" t="s">
        <v>651</v>
      </c>
      <c r="B3" s="578"/>
      <c r="C3" s="578"/>
      <c r="D3" s="578"/>
      <c r="E3" s="578"/>
      <c r="F3" s="578"/>
      <c r="G3" s="578"/>
    </row>
    <row r="4" spans="1:7" ht="18" customHeight="1">
      <c r="A4" s="579" t="s">
        <v>699</v>
      </c>
      <c r="B4" s="579"/>
      <c r="C4" s="579"/>
      <c r="D4" s="579"/>
      <c r="E4" s="579"/>
      <c r="F4" s="579"/>
      <c r="G4" s="579"/>
    </row>
    <row r="5" spans="1:7" ht="15">
      <c r="A5" s="172" t="s">
        <v>889</v>
      </c>
      <c r="B5" s="172"/>
      <c r="F5" s="88" t="s">
        <v>819</v>
      </c>
      <c r="G5" s="97"/>
    </row>
    <row r="6" spans="1:7" ht="42" customHeight="1">
      <c r="A6" s="272" t="s">
        <v>2</v>
      </c>
      <c r="B6" s="272" t="s">
        <v>3</v>
      </c>
      <c r="C6" s="273" t="s">
        <v>700</v>
      </c>
      <c r="D6" s="273" t="s">
        <v>701</v>
      </c>
      <c r="E6" s="273" t="s">
        <v>702</v>
      </c>
      <c r="F6" s="273" t="s">
        <v>703</v>
      </c>
      <c r="G6" s="315" t="s">
        <v>704</v>
      </c>
    </row>
    <row r="7" spans="1:7" s="169" customFormat="1" ht="15">
      <c r="A7" s="173" t="s">
        <v>268</v>
      </c>
      <c r="B7" s="173" t="s">
        <v>269</v>
      </c>
      <c r="C7" s="173" t="s">
        <v>270</v>
      </c>
      <c r="D7" s="173" t="s">
        <v>271</v>
      </c>
      <c r="E7" s="173" t="s">
        <v>272</v>
      </c>
      <c r="F7" s="173" t="s">
        <v>273</v>
      </c>
      <c r="G7" s="173" t="s">
        <v>274</v>
      </c>
    </row>
    <row r="8" spans="1:9" ht="12.75">
      <c r="A8" s="16">
        <v>1</v>
      </c>
      <c r="B8" s="17" t="s">
        <v>871</v>
      </c>
      <c r="C8" s="409">
        <f>'enrolment vs availed_PY'!G11+'enrolment vs availed_UPY'!G10</f>
        <v>28903</v>
      </c>
      <c r="D8" s="409">
        <v>12494</v>
      </c>
      <c r="E8" s="409">
        <v>1181</v>
      </c>
      <c r="F8" s="409">
        <f>C8-(D8+E8)</f>
        <v>15228</v>
      </c>
      <c r="G8" s="7">
        <v>0</v>
      </c>
      <c r="I8" s="396"/>
    </row>
    <row r="9" spans="1:9" ht="12.75">
      <c r="A9" s="16">
        <v>2</v>
      </c>
      <c r="B9" s="17" t="s">
        <v>862</v>
      </c>
      <c r="C9" s="409">
        <f>'enrolment vs availed_PY'!G12+'enrolment vs availed_UPY'!G11</f>
        <v>14920</v>
      </c>
      <c r="D9" s="409">
        <v>8163</v>
      </c>
      <c r="E9" s="409">
        <v>4269</v>
      </c>
      <c r="F9" s="409">
        <f aca="true" t="shared" si="0" ref="F9:F15">C9-(D9+E9)</f>
        <v>2488</v>
      </c>
      <c r="G9" s="7">
        <v>0</v>
      </c>
      <c r="I9" s="396"/>
    </row>
    <row r="10" spans="1:9" ht="12.75">
      <c r="A10" s="16">
        <v>3</v>
      </c>
      <c r="B10" s="17" t="s">
        <v>863</v>
      </c>
      <c r="C10" s="409">
        <f>'enrolment vs availed_PY'!G13+'enrolment vs availed_UPY'!G12</f>
        <v>12367</v>
      </c>
      <c r="D10" s="409">
        <v>12014</v>
      </c>
      <c r="E10" s="409">
        <v>263</v>
      </c>
      <c r="F10" s="409">
        <f t="shared" si="0"/>
        <v>90</v>
      </c>
      <c r="G10" s="7">
        <v>0</v>
      </c>
      <c r="I10" s="396"/>
    </row>
    <row r="11" spans="1:9" ht="12.75">
      <c r="A11" s="16">
        <v>4</v>
      </c>
      <c r="B11" s="17" t="s">
        <v>864</v>
      </c>
      <c r="C11" s="409">
        <f>'enrolment vs availed_PY'!G14+'enrolment vs availed_UPY'!G13</f>
        <v>25747</v>
      </c>
      <c r="D11" s="409">
        <v>3123</v>
      </c>
      <c r="E11" s="409">
        <v>8388</v>
      </c>
      <c r="F11" s="409">
        <f t="shared" si="0"/>
        <v>14236</v>
      </c>
      <c r="G11" s="7">
        <v>0</v>
      </c>
      <c r="I11" s="396"/>
    </row>
    <row r="12" spans="1:9" ht="12.75">
      <c r="A12" s="16">
        <v>5</v>
      </c>
      <c r="B12" s="17" t="s">
        <v>865</v>
      </c>
      <c r="C12" s="409">
        <f>'enrolment vs availed_PY'!G15+'enrolment vs availed_UPY'!G14</f>
        <v>28739</v>
      </c>
      <c r="D12" s="409">
        <v>14423</v>
      </c>
      <c r="E12" s="409">
        <v>3110</v>
      </c>
      <c r="F12" s="409">
        <f t="shared" si="0"/>
        <v>11206</v>
      </c>
      <c r="G12" s="7">
        <v>0</v>
      </c>
      <c r="I12" s="396"/>
    </row>
    <row r="13" spans="1:9" ht="12.75">
      <c r="A13" s="16">
        <v>6</v>
      </c>
      <c r="B13" s="17" t="s">
        <v>866</v>
      </c>
      <c r="C13" s="409">
        <f>'enrolment vs availed_PY'!G16+'enrolment vs availed_UPY'!G15</f>
        <v>16017</v>
      </c>
      <c r="D13" s="409">
        <v>6115</v>
      </c>
      <c r="E13" s="409">
        <v>2681</v>
      </c>
      <c r="F13" s="409">
        <f t="shared" si="0"/>
        <v>7221</v>
      </c>
      <c r="G13" s="7">
        <v>0</v>
      </c>
      <c r="I13" s="396"/>
    </row>
    <row r="14" spans="1:9" ht="12.75">
      <c r="A14" s="16">
        <v>7</v>
      </c>
      <c r="B14" s="17" t="s">
        <v>867</v>
      </c>
      <c r="C14" s="409">
        <f>'enrolment vs availed_PY'!G17+'enrolment vs availed_UPY'!G16</f>
        <v>11091</v>
      </c>
      <c r="D14" s="409">
        <v>4213</v>
      </c>
      <c r="E14" s="409">
        <v>1215</v>
      </c>
      <c r="F14" s="409">
        <f t="shared" si="0"/>
        <v>5663</v>
      </c>
      <c r="G14" s="7">
        <v>0</v>
      </c>
      <c r="I14" s="396"/>
    </row>
    <row r="15" spans="1:9" ht="12.75">
      <c r="A15" s="16">
        <v>8</v>
      </c>
      <c r="B15" s="17" t="s">
        <v>868</v>
      </c>
      <c r="C15" s="409">
        <f>'enrolment vs availed_PY'!G18+'enrolment vs availed_UPY'!G17</f>
        <v>7166</v>
      </c>
      <c r="D15" s="409">
        <v>5396</v>
      </c>
      <c r="E15" s="409">
        <v>1242</v>
      </c>
      <c r="F15" s="409">
        <f t="shared" si="0"/>
        <v>528</v>
      </c>
      <c r="G15" s="7">
        <v>0</v>
      </c>
      <c r="I15" s="396"/>
    </row>
    <row r="16" spans="1:9" ht="12.75">
      <c r="A16" s="16"/>
      <c r="B16" s="24" t="s">
        <v>870</v>
      </c>
      <c r="C16" s="410">
        <f>SUM(C8:C15)</f>
        <v>144950</v>
      </c>
      <c r="D16" s="410">
        <f>SUM(D8:D15)</f>
        <v>65941</v>
      </c>
      <c r="E16" s="410">
        <f>SUM(E8:E15)</f>
        <v>22349</v>
      </c>
      <c r="F16" s="410">
        <f>SUM(F8:F15)</f>
        <v>56660</v>
      </c>
      <c r="G16" s="410">
        <f>SUM(G8:G15)</f>
        <v>0</v>
      </c>
      <c r="I16" s="450"/>
    </row>
    <row r="17" spans="1:9" ht="12.75">
      <c r="A17" s="394"/>
      <c r="B17" s="25"/>
      <c r="C17" s="239"/>
      <c r="D17" s="239"/>
      <c r="E17" s="239"/>
      <c r="F17" s="239"/>
      <c r="G17" s="239"/>
      <c r="I17" s="450"/>
    </row>
    <row r="18" spans="1:9" ht="12.75">
      <c r="A18" s="394"/>
      <c r="B18" s="25"/>
      <c r="C18" s="239"/>
      <c r="D18" s="239"/>
      <c r="E18" s="239"/>
      <c r="F18" s="239"/>
      <c r="G18" s="239"/>
      <c r="I18" s="397"/>
    </row>
    <row r="19" spans="1:9" ht="12.75">
      <c r="A19" s="394"/>
      <c r="B19" s="25"/>
      <c r="C19" s="239"/>
      <c r="D19" s="239"/>
      <c r="E19" s="239"/>
      <c r="F19" s="239"/>
      <c r="G19" s="239"/>
      <c r="I19" s="397"/>
    </row>
    <row r="20" spans="1:9" ht="12.75">
      <c r="A20" s="394"/>
      <c r="B20" s="25"/>
      <c r="C20" s="239"/>
      <c r="D20" s="239"/>
      <c r="E20" s="239"/>
      <c r="F20" s="239"/>
      <c r="G20" s="239"/>
      <c r="I20" s="397"/>
    </row>
    <row r="23" spans="1:7" ht="12.75">
      <c r="A23" s="13" t="s">
        <v>19</v>
      </c>
      <c r="B23" s="13"/>
      <c r="C23" s="14"/>
      <c r="D23" s="14"/>
      <c r="F23" s="283" t="s">
        <v>902</v>
      </c>
      <c r="G23" s="14"/>
    </row>
    <row r="24" spans="3:7" ht="12.75">
      <c r="C24" s="14"/>
      <c r="D24" s="14"/>
      <c r="F24" s="283" t="s">
        <v>890</v>
      </c>
      <c r="G24" s="14"/>
    </row>
    <row r="25" spans="3:7" ht="12.75">
      <c r="C25" s="14"/>
      <c r="D25" s="14"/>
      <c r="E25" s="14"/>
      <c r="F25" s="283" t="s">
        <v>892</v>
      </c>
      <c r="G25" s="14"/>
    </row>
    <row r="26" spans="1:6" ht="12.75">
      <c r="A26" s="259"/>
      <c r="B26" s="259"/>
      <c r="C26" s="259"/>
      <c r="D26" s="259"/>
      <c r="E26" s="26" t="s">
        <v>82</v>
      </c>
      <c r="F26" s="14"/>
    </row>
  </sheetData>
  <sheetProtection/>
  <mergeCells count="4">
    <mergeCell ref="A1:E1"/>
    <mergeCell ref="A3:G3"/>
    <mergeCell ref="A4:G4"/>
    <mergeCell ref="A2:G2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SheetLayoutView="90" zoomScalePageLayoutView="0" workbookViewId="0" topLeftCell="A1">
      <selection activeCell="M15" sqref="M15"/>
    </sheetView>
  </sheetViews>
  <sheetFormatPr defaultColWidth="9.140625" defaultRowHeight="12.75"/>
  <cols>
    <col min="1" max="1" width="7.421875" style="14" customWidth="1"/>
    <col min="2" max="2" width="17.140625" style="14" customWidth="1"/>
    <col min="3" max="3" width="11.00390625" style="14" customWidth="1"/>
    <col min="4" max="4" width="10.00390625" style="14" customWidth="1"/>
    <col min="5" max="5" width="13.140625" style="14" customWidth="1"/>
    <col min="6" max="6" width="15.140625" style="14" customWidth="1"/>
    <col min="7" max="7" width="13.28125" style="14" customWidth="1"/>
    <col min="8" max="8" width="14.7109375" style="14" customWidth="1"/>
    <col min="9" max="9" width="16.7109375" style="14" customWidth="1"/>
    <col min="10" max="10" width="19.28125" style="14" customWidth="1"/>
    <col min="11" max="16384" width="9.140625" style="14" customWidth="1"/>
  </cols>
  <sheetData>
    <row r="1" spans="5:10" ht="12.75">
      <c r="E1" s="530"/>
      <c r="F1" s="530"/>
      <c r="G1" s="530"/>
      <c r="H1" s="530"/>
      <c r="I1" s="530"/>
      <c r="J1" s="117" t="s">
        <v>60</v>
      </c>
    </row>
    <row r="2" spans="1:10" ht="15">
      <c r="A2" s="587" t="s">
        <v>0</v>
      </c>
      <c r="B2" s="587"/>
      <c r="C2" s="587"/>
      <c r="D2" s="587"/>
      <c r="E2" s="587"/>
      <c r="F2" s="587"/>
      <c r="G2" s="587"/>
      <c r="H2" s="587"/>
      <c r="I2" s="587"/>
      <c r="J2" s="587"/>
    </row>
    <row r="3" spans="1:10" ht="20.25">
      <c r="A3" s="535" t="s">
        <v>651</v>
      </c>
      <c r="B3" s="535"/>
      <c r="C3" s="535"/>
      <c r="D3" s="535"/>
      <c r="E3" s="535"/>
      <c r="F3" s="535"/>
      <c r="G3" s="535"/>
      <c r="H3" s="535"/>
      <c r="I3" s="535"/>
      <c r="J3" s="535"/>
    </row>
    <row r="4" spans="1:10" ht="31.5" customHeight="1">
      <c r="A4" s="591" t="s">
        <v>663</v>
      </c>
      <c r="B4" s="591"/>
      <c r="C4" s="591"/>
      <c r="D4" s="591"/>
      <c r="E4" s="591"/>
      <c r="F4" s="591"/>
      <c r="G4" s="591"/>
      <c r="H4" s="591"/>
      <c r="I4" s="591"/>
      <c r="J4" s="591"/>
    </row>
    <row r="6" spans="1:10" ht="12.75">
      <c r="A6" s="537" t="s">
        <v>893</v>
      </c>
      <c r="B6" s="537"/>
      <c r="C6" s="26"/>
      <c r="H6" s="580" t="s">
        <v>820</v>
      </c>
      <c r="I6" s="580"/>
      <c r="J6" s="580"/>
    </row>
    <row r="7" spans="1:15" ht="12.75">
      <c r="A7" s="546" t="s">
        <v>2</v>
      </c>
      <c r="B7" s="546" t="s">
        <v>3</v>
      </c>
      <c r="C7" s="556" t="s">
        <v>664</v>
      </c>
      <c r="D7" s="557"/>
      <c r="E7" s="557"/>
      <c r="F7" s="558"/>
      <c r="G7" s="556" t="s">
        <v>101</v>
      </c>
      <c r="H7" s="557"/>
      <c r="I7" s="557"/>
      <c r="J7" s="558"/>
      <c r="O7" s="19"/>
    </row>
    <row r="8" spans="1:10" ht="50.25" customHeight="1">
      <c r="A8" s="546"/>
      <c r="B8" s="546"/>
      <c r="C8" s="269" t="s">
        <v>182</v>
      </c>
      <c r="D8" s="269" t="s">
        <v>14</v>
      </c>
      <c r="E8" s="278" t="s">
        <v>837</v>
      </c>
      <c r="F8" s="278" t="s">
        <v>200</v>
      </c>
      <c r="G8" s="269" t="s">
        <v>182</v>
      </c>
      <c r="H8" s="287" t="s">
        <v>15</v>
      </c>
      <c r="I8" s="288" t="s">
        <v>111</v>
      </c>
      <c r="J8" s="269" t="s">
        <v>201</v>
      </c>
    </row>
    <row r="9" spans="1:10" ht="12.75">
      <c r="A9" s="269">
        <v>1</v>
      </c>
      <c r="B9" s="269">
        <v>2</v>
      </c>
      <c r="C9" s="269">
        <v>3</v>
      </c>
      <c r="D9" s="269">
        <v>4</v>
      </c>
      <c r="E9" s="269">
        <v>5</v>
      </c>
      <c r="F9" s="278">
        <v>6</v>
      </c>
      <c r="G9" s="269">
        <v>7</v>
      </c>
      <c r="H9" s="282">
        <v>8</v>
      </c>
      <c r="I9" s="269">
        <v>9</v>
      </c>
      <c r="J9" s="269">
        <v>10</v>
      </c>
    </row>
    <row r="10" spans="1:10" ht="12.75">
      <c r="A10" s="16">
        <v>1</v>
      </c>
      <c r="B10" s="17" t="s">
        <v>871</v>
      </c>
      <c r="C10" s="127">
        <v>286</v>
      </c>
      <c r="D10" s="127">
        <v>18205</v>
      </c>
      <c r="E10" s="127">
        <v>215</v>
      </c>
      <c r="F10" s="285">
        <f>D10*E10</f>
        <v>3914075</v>
      </c>
      <c r="G10" s="127">
        <v>282</v>
      </c>
      <c r="H10" s="295">
        <v>3522259.345926985</v>
      </c>
      <c r="I10" s="286">
        <v>204</v>
      </c>
      <c r="J10" s="295">
        <f>H10/I10</f>
        <v>17265.977185916592</v>
      </c>
    </row>
    <row r="11" spans="1:10" ht="12.75">
      <c r="A11" s="16">
        <v>2</v>
      </c>
      <c r="B11" s="17" t="s">
        <v>862</v>
      </c>
      <c r="C11" s="127">
        <v>139</v>
      </c>
      <c r="D11" s="127">
        <v>9267</v>
      </c>
      <c r="E11" s="127">
        <v>215</v>
      </c>
      <c r="F11" s="285">
        <f aca="true" t="shared" si="0" ref="F11:F16">D11*E11</f>
        <v>1992405</v>
      </c>
      <c r="G11" s="127">
        <v>134</v>
      </c>
      <c r="H11" s="295">
        <v>1769387.3142263223</v>
      </c>
      <c r="I11" s="286">
        <v>204</v>
      </c>
      <c r="J11" s="295">
        <f aca="true" t="shared" si="1" ref="J11:J17">H11/I11</f>
        <v>8673.46722659962</v>
      </c>
    </row>
    <row r="12" spans="1:10" ht="12.75">
      <c r="A12" s="16">
        <v>3</v>
      </c>
      <c r="B12" s="17" t="s">
        <v>863</v>
      </c>
      <c r="C12" s="127">
        <v>96</v>
      </c>
      <c r="D12" s="127">
        <v>8064</v>
      </c>
      <c r="E12" s="127">
        <v>215</v>
      </c>
      <c r="F12" s="285">
        <f t="shared" si="0"/>
        <v>1733760</v>
      </c>
      <c r="G12" s="127">
        <v>96</v>
      </c>
      <c r="H12" s="295">
        <v>1602357.7523190856</v>
      </c>
      <c r="I12" s="286">
        <v>204</v>
      </c>
      <c r="J12" s="295">
        <f t="shared" si="1"/>
        <v>7854.694864309244</v>
      </c>
    </row>
    <row r="13" spans="1:10" ht="12.75">
      <c r="A13" s="16">
        <v>4</v>
      </c>
      <c r="B13" s="17" t="s">
        <v>864</v>
      </c>
      <c r="C13" s="127">
        <v>252</v>
      </c>
      <c r="D13" s="127">
        <v>18390</v>
      </c>
      <c r="E13" s="127">
        <v>215</v>
      </c>
      <c r="F13" s="285">
        <f t="shared" si="0"/>
        <v>3953850</v>
      </c>
      <c r="G13" s="127">
        <v>253</v>
      </c>
      <c r="H13" s="295">
        <v>3606337.1478757965</v>
      </c>
      <c r="I13" s="286">
        <v>204</v>
      </c>
      <c r="J13" s="295">
        <f t="shared" si="1"/>
        <v>17678.123273900965</v>
      </c>
    </row>
    <row r="14" spans="1:10" ht="12.75">
      <c r="A14" s="16">
        <v>5</v>
      </c>
      <c r="B14" s="17" t="s">
        <v>865</v>
      </c>
      <c r="C14" s="127">
        <v>326</v>
      </c>
      <c r="D14" s="127">
        <v>18842</v>
      </c>
      <c r="E14" s="127">
        <v>215</v>
      </c>
      <c r="F14" s="285">
        <f t="shared" si="0"/>
        <v>4051030</v>
      </c>
      <c r="G14" s="127">
        <v>326</v>
      </c>
      <c r="H14" s="295">
        <v>3733955.240119528</v>
      </c>
      <c r="I14" s="286">
        <v>204</v>
      </c>
      <c r="J14" s="295">
        <f t="shared" si="1"/>
        <v>18303.702157448668</v>
      </c>
    </row>
    <row r="15" spans="1:10" ht="12.75">
      <c r="A15" s="16">
        <v>6</v>
      </c>
      <c r="B15" s="17" t="s">
        <v>866</v>
      </c>
      <c r="C15" s="127">
        <v>164</v>
      </c>
      <c r="D15" s="127">
        <v>11813</v>
      </c>
      <c r="E15" s="127">
        <v>215</v>
      </c>
      <c r="F15" s="285">
        <f t="shared" si="0"/>
        <v>2539795</v>
      </c>
      <c r="G15" s="127">
        <v>157</v>
      </c>
      <c r="H15" s="295">
        <v>2191277.713290893</v>
      </c>
      <c r="I15" s="286">
        <v>204</v>
      </c>
      <c r="J15" s="295">
        <f t="shared" si="1"/>
        <v>10741.557418092612</v>
      </c>
    </row>
    <row r="16" spans="1:10" ht="12.75">
      <c r="A16" s="16">
        <v>7</v>
      </c>
      <c r="B16" s="17" t="s">
        <v>867</v>
      </c>
      <c r="C16" s="127">
        <v>115</v>
      </c>
      <c r="D16" s="127">
        <v>8363</v>
      </c>
      <c r="E16" s="127">
        <v>215</v>
      </c>
      <c r="F16" s="285">
        <f t="shared" si="0"/>
        <v>1798045</v>
      </c>
      <c r="G16" s="127">
        <v>118</v>
      </c>
      <c r="H16" s="295">
        <v>1548120.0631155</v>
      </c>
      <c r="I16" s="286">
        <v>204</v>
      </c>
      <c r="J16" s="295">
        <f t="shared" si="1"/>
        <v>7588.82383880147</v>
      </c>
    </row>
    <row r="17" spans="1:10" ht="12.75">
      <c r="A17" s="16">
        <v>8</v>
      </c>
      <c r="B17" s="17" t="s">
        <v>868</v>
      </c>
      <c r="C17" s="127">
        <v>77</v>
      </c>
      <c r="D17" s="127">
        <v>4126</v>
      </c>
      <c r="E17" s="127">
        <v>215</v>
      </c>
      <c r="F17" s="285">
        <f>D17*E17</f>
        <v>887090</v>
      </c>
      <c r="G17" s="127">
        <v>75</v>
      </c>
      <c r="H17" s="295">
        <v>805120.0231258932</v>
      </c>
      <c r="I17" s="286">
        <v>204</v>
      </c>
      <c r="J17" s="295">
        <f t="shared" si="1"/>
        <v>3946.6667800288883</v>
      </c>
    </row>
    <row r="18" spans="1:10" ht="12.75">
      <c r="A18" s="3" t="s">
        <v>16</v>
      </c>
      <c r="B18" s="24"/>
      <c r="C18" s="136">
        <f>SUM(C10:C17)</f>
        <v>1455</v>
      </c>
      <c r="D18" s="136">
        <f>SUM(D10:D17)</f>
        <v>97070</v>
      </c>
      <c r="E18" s="127"/>
      <c r="F18" s="277">
        <f>SUM(F10:F17)</f>
        <v>20870050</v>
      </c>
      <c r="G18" s="136">
        <f>SUM(G10:G17)</f>
        <v>1441</v>
      </c>
      <c r="H18" s="296">
        <f>SUM(H10:H17)</f>
        <v>18778814.6</v>
      </c>
      <c r="I18" s="281"/>
      <c r="J18" s="296">
        <f>SUM(J10:J17)</f>
        <v>92053.01274509805</v>
      </c>
    </row>
    <row r="19" spans="1:10" ht="12.75">
      <c r="A19" s="10"/>
      <c r="B19" s="25"/>
      <c r="C19" s="411"/>
      <c r="D19" s="411"/>
      <c r="E19" s="412"/>
      <c r="F19" s="411"/>
      <c r="G19" s="411"/>
      <c r="H19" s="413">
        <v>8616974.840000004</v>
      </c>
      <c r="I19" s="411"/>
      <c r="J19" s="413"/>
    </row>
    <row r="20" spans="1:10" ht="12.75">
      <c r="A20" s="10"/>
      <c r="B20" s="25"/>
      <c r="C20" s="411"/>
      <c r="D20" s="411"/>
      <c r="E20" s="412"/>
      <c r="F20" s="411"/>
      <c r="G20" s="411"/>
      <c r="H20" s="413">
        <f>SUM(H18:H19)</f>
        <v>27395789.440000005</v>
      </c>
      <c r="I20" s="411"/>
      <c r="J20" s="413"/>
    </row>
    <row r="21" spans="1:10" ht="12.75">
      <c r="A21" s="10"/>
      <c r="B21" s="25"/>
      <c r="C21" s="411"/>
      <c r="D21" s="411"/>
      <c r="E21" s="412"/>
      <c r="F21" s="411"/>
      <c r="G21" s="411"/>
      <c r="H21" s="413"/>
      <c r="I21" s="411"/>
      <c r="J21" s="413"/>
    </row>
    <row r="22" spans="1:10" ht="12.75">
      <c r="A22" s="10"/>
      <c r="B22" s="25"/>
      <c r="C22" s="25"/>
      <c r="D22" s="19"/>
      <c r="E22" s="19"/>
      <c r="F22" s="19"/>
      <c r="G22" s="19"/>
      <c r="H22" s="19"/>
      <c r="I22" s="19"/>
      <c r="J22" s="297"/>
    </row>
    <row r="23" spans="1:10" ht="12.75">
      <c r="A23" s="10"/>
      <c r="B23" s="25"/>
      <c r="C23" s="25"/>
      <c r="D23" s="19"/>
      <c r="E23" s="19"/>
      <c r="F23" s="19"/>
      <c r="G23" s="19"/>
      <c r="H23" s="19"/>
      <c r="I23" s="19"/>
      <c r="J23" s="19"/>
    </row>
    <row r="24" spans="1:10" ht="12.75">
      <c r="A24" s="10"/>
      <c r="B24" s="25"/>
      <c r="C24" s="25"/>
      <c r="D24" s="19"/>
      <c r="E24" s="19"/>
      <c r="F24" s="19"/>
      <c r="G24" s="19"/>
      <c r="H24" s="19"/>
      <c r="I24" s="19"/>
      <c r="J24" s="19"/>
    </row>
    <row r="25" spans="1:10" ht="12.75">
      <c r="A25" s="13" t="s">
        <v>19</v>
      </c>
      <c r="B25" s="13"/>
      <c r="C25" s="13"/>
      <c r="D25" s="13"/>
      <c r="E25" s="13"/>
      <c r="I25" s="283" t="s">
        <v>902</v>
      </c>
      <c r="J25" s="14"/>
    </row>
    <row r="26" spans="9:10" ht="12.75">
      <c r="I26" s="283" t="s">
        <v>890</v>
      </c>
      <c r="J26" s="14"/>
    </row>
    <row r="27" spans="9:10" ht="12.75">
      <c r="I27" s="283" t="s">
        <v>892</v>
      </c>
      <c r="J27" s="14"/>
    </row>
    <row r="28" ht="12.75">
      <c r="H28" s="26" t="s">
        <v>82</v>
      </c>
    </row>
    <row r="31" spans="1:10" ht="12.75">
      <c r="A31" s="592"/>
      <c r="B31" s="592"/>
      <c r="C31" s="592"/>
      <c r="D31" s="592"/>
      <c r="E31" s="592"/>
      <c r="F31" s="592"/>
      <c r="G31" s="592"/>
      <c r="H31" s="592"/>
      <c r="I31" s="592"/>
      <c r="J31" s="592"/>
    </row>
    <row r="33" spans="1:10" ht="12.75">
      <c r="A33" s="592"/>
      <c r="B33" s="592"/>
      <c r="C33" s="592"/>
      <c r="D33" s="592"/>
      <c r="E33" s="592"/>
      <c r="F33" s="592"/>
      <c r="G33" s="592"/>
      <c r="H33" s="592"/>
      <c r="I33" s="592"/>
      <c r="J33" s="592"/>
    </row>
  </sheetData>
  <sheetProtection/>
  <mergeCells count="12">
    <mergeCell ref="E1:I1"/>
    <mergeCell ref="A2:J2"/>
    <mergeCell ref="A3:J3"/>
    <mergeCell ref="G7:J7"/>
    <mergeCell ref="C7:F7"/>
    <mergeCell ref="H6:J6"/>
    <mergeCell ref="A4:J4"/>
    <mergeCell ref="A7:A8"/>
    <mergeCell ref="B7:B8"/>
    <mergeCell ref="A6:B6"/>
    <mergeCell ref="A33:J33"/>
    <mergeCell ref="A31:J31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SheetLayoutView="90" zoomScalePageLayoutView="0" workbookViewId="0" topLeftCell="A1">
      <selection activeCell="H19" sqref="H19"/>
    </sheetView>
  </sheetViews>
  <sheetFormatPr defaultColWidth="9.140625" defaultRowHeight="12.75"/>
  <cols>
    <col min="1" max="1" width="7.421875" style="14" customWidth="1"/>
    <col min="2" max="2" width="17.140625" style="14" customWidth="1"/>
    <col min="3" max="3" width="11.00390625" style="14" customWidth="1"/>
    <col min="4" max="4" width="10.00390625" style="14" customWidth="1"/>
    <col min="5" max="5" width="14.140625" style="14" customWidth="1"/>
    <col min="6" max="6" width="14.28125" style="14" customWidth="1"/>
    <col min="7" max="7" width="13.28125" style="14" customWidth="1"/>
    <col min="8" max="8" width="14.7109375" style="14" customWidth="1"/>
    <col min="9" max="9" width="16.7109375" style="14" customWidth="1"/>
    <col min="10" max="10" width="19.28125" style="14" customWidth="1"/>
    <col min="11" max="16384" width="9.140625" style="14" customWidth="1"/>
  </cols>
  <sheetData>
    <row r="1" spans="5:10" ht="12.75">
      <c r="E1" s="530"/>
      <c r="F1" s="530"/>
      <c r="G1" s="530"/>
      <c r="H1" s="530"/>
      <c r="I1" s="530"/>
      <c r="J1" s="117" t="s">
        <v>369</v>
      </c>
    </row>
    <row r="2" spans="1:10" ht="15">
      <c r="A2" s="587" t="s">
        <v>0</v>
      </c>
      <c r="B2" s="587"/>
      <c r="C2" s="587"/>
      <c r="D2" s="587"/>
      <c r="E2" s="587"/>
      <c r="F2" s="587"/>
      <c r="G2" s="587"/>
      <c r="H2" s="587"/>
      <c r="I2" s="587"/>
      <c r="J2" s="587"/>
    </row>
    <row r="3" spans="1:10" ht="20.25">
      <c r="A3" s="535" t="s">
        <v>651</v>
      </c>
      <c r="B3" s="535"/>
      <c r="C3" s="535"/>
      <c r="D3" s="535"/>
      <c r="E3" s="535"/>
      <c r="F3" s="535"/>
      <c r="G3" s="535"/>
      <c r="H3" s="535"/>
      <c r="I3" s="535"/>
      <c r="J3" s="535"/>
    </row>
    <row r="4" spans="1:10" ht="15.75">
      <c r="A4" s="591" t="s">
        <v>695</v>
      </c>
      <c r="B4" s="591"/>
      <c r="C4" s="591"/>
      <c r="D4" s="591"/>
      <c r="E4" s="591"/>
      <c r="F4" s="591"/>
      <c r="G4" s="591"/>
      <c r="H4" s="591"/>
      <c r="I4" s="591"/>
      <c r="J4" s="591"/>
    </row>
    <row r="5" spans="1:10" ht="13.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ht="0.75" customHeight="1"/>
    <row r="7" spans="1:10" ht="12.75">
      <c r="A7" s="537" t="s">
        <v>889</v>
      </c>
      <c r="B7" s="537"/>
      <c r="C7" s="26"/>
      <c r="H7" s="580" t="s">
        <v>820</v>
      </c>
      <c r="I7" s="580"/>
      <c r="J7" s="580"/>
    </row>
    <row r="8" spans="1:15" ht="12.75">
      <c r="A8" s="546" t="s">
        <v>2</v>
      </c>
      <c r="B8" s="546" t="s">
        <v>3</v>
      </c>
      <c r="C8" s="556" t="s">
        <v>664</v>
      </c>
      <c r="D8" s="557"/>
      <c r="E8" s="557"/>
      <c r="F8" s="558"/>
      <c r="G8" s="556" t="s">
        <v>101</v>
      </c>
      <c r="H8" s="557"/>
      <c r="I8" s="557"/>
      <c r="J8" s="558"/>
      <c r="O8" s="19"/>
    </row>
    <row r="9" spans="1:10" ht="51">
      <c r="A9" s="546"/>
      <c r="B9" s="546"/>
      <c r="C9" s="269" t="s">
        <v>182</v>
      </c>
      <c r="D9" s="269" t="s">
        <v>14</v>
      </c>
      <c r="E9" s="289" t="s">
        <v>837</v>
      </c>
      <c r="F9" s="278" t="s">
        <v>200</v>
      </c>
      <c r="G9" s="269" t="s">
        <v>182</v>
      </c>
      <c r="H9" s="287" t="s">
        <v>15</v>
      </c>
      <c r="I9" s="288" t="s">
        <v>111</v>
      </c>
      <c r="J9" s="269" t="s">
        <v>201</v>
      </c>
    </row>
    <row r="10" spans="1:10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6">
        <v>6</v>
      </c>
      <c r="G10" s="5">
        <v>7</v>
      </c>
      <c r="H10" s="89">
        <v>8</v>
      </c>
      <c r="I10" s="5">
        <v>9</v>
      </c>
      <c r="J10" s="5">
        <v>10</v>
      </c>
    </row>
    <row r="11" spans="1:10" ht="12.75">
      <c r="A11" s="16">
        <v>1</v>
      </c>
      <c r="B11" s="17" t="s">
        <v>871</v>
      </c>
      <c r="C11" s="127">
        <v>237</v>
      </c>
      <c r="D11" s="127">
        <v>9732</v>
      </c>
      <c r="E11" s="127">
        <v>220</v>
      </c>
      <c r="F11" s="285">
        <f>D11*E11</f>
        <v>2141040</v>
      </c>
      <c r="G11" s="127">
        <v>236</v>
      </c>
      <c r="H11" s="295">
        <v>1945533.2042014776</v>
      </c>
      <c r="I11" s="286">
        <v>209</v>
      </c>
      <c r="J11" s="295">
        <f>H11/I11</f>
        <v>9308.771311968792</v>
      </c>
    </row>
    <row r="12" spans="1:10" ht="12.75">
      <c r="A12" s="16">
        <v>2</v>
      </c>
      <c r="B12" s="17" t="s">
        <v>862</v>
      </c>
      <c r="C12" s="127">
        <v>124</v>
      </c>
      <c r="D12" s="127">
        <v>5313</v>
      </c>
      <c r="E12" s="127">
        <v>220</v>
      </c>
      <c r="F12" s="285">
        <f aca="true" t="shared" si="0" ref="F12:F17">D12*E12</f>
        <v>1168860</v>
      </c>
      <c r="G12" s="127">
        <v>124</v>
      </c>
      <c r="H12" s="295">
        <v>1054254.4013295018</v>
      </c>
      <c r="I12" s="286">
        <v>209</v>
      </c>
      <c r="J12" s="295">
        <f aca="true" t="shared" si="1" ref="J12:J18">H12/I12</f>
        <v>5044.279432198573</v>
      </c>
    </row>
    <row r="13" spans="1:10" ht="12.75">
      <c r="A13" s="16">
        <v>3</v>
      </c>
      <c r="B13" s="17" t="s">
        <v>863</v>
      </c>
      <c r="C13" s="127">
        <v>82</v>
      </c>
      <c r="D13" s="127">
        <v>3582</v>
      </c>
      <c r="E13" s="127">
        <v>220</v>
      </c>
      <c r="F13" s="285">
        <f t="shared" si="0"/>
        <v>788040</v>
      </c>
      <c r="G13" s="127">
        <v>82</v>
      </c>
      <c r="H13" s="295">
        <v>735021.8686618103</v>
      </c>
      <c r="I13" s="286">
        <v>209</v>
      </c>
      <c r="J13" s="295">
        <f t="shared" si="1"/>
        <v>3516.8510462287572</v>
      </c>
    </row>
    <row r="14" spans="1:10" ht="12.75">
      <c r="A14" s="16">
        <v>4</v>
      </c>
      <c r="B14" s="17" t="s">
        <v>864</v>
      </c>
      <c r="C14" s="127">
        <v>164</v>
      </c>
      <c r="D14" s="127">
        <v>5534</v>
      </c>
      <c r="E14" s="127">
        <v>220</v>
      </c>
      <c r="F14" s="285">
        <f t="shared" si="0"/>
        <v>1217480</v>
      </c>
      <c r="G14" s="127">
        <v>165</v>
      </c>
      <c r="H14" s="295">
        <v>1253702.7485584442</v>
      </c>
      <c r="I14" s="286">
        <v>209</v>
      </c>
      <c r="J14" s="295">
        <f t="shared" si="1"/>
        <v>5998.577744298776</v>
      </c>
    </row>
    <row r="15" spans="1:10" ht="12.75">
      <c r="A15" s="16">
        <v>5</v>
      </c>
      <c r="B15" s="17" t="s">
        <v>865</v>
      </c>
      <c r="C15" s="127">
        <v>223</v>
      </c>
      <c r="D15" s="127">
        <v>7947</v>
      </c>
      <c r="E15" s="127">
        <v>220</v>
      </c>
      <c r="F15" s="285">
        <f t="shared" si="0"/>
        <v>1748340</v>
      </c>
      <c r="G15" s="127">
        <v>225</v>
      </c>
      <c r="H15" s="295">
        <v>1697518.51255586</v>
      </c>
      <c r="I15" s="286">
        <v>209</v>
      </c>
      <c r="J15" s="295">
        <f t="shared" si="1"/>
        <v>8122.098146200287</v>
      </c>
    </row>
    <row r="16" spans="1:10" ht="12.75">
      <c r="A16" s="16">
        <v>6</v>
      </c>
      <c r="B16" s="17" t="s">
        <v>866</v>
      </c>
      <c r="C16" s="127">
        <v>122</v>
      </c>
      <c r="D16" s="127">
        <v>4513</v>
      </c>
      <c r="E16" s="127">
        <v>220</v>
      </c>
      <c r="F16" s="285">
        <f t="shared" si="0"/>
        <v>992860</v>
      </c>
      <c r="G16" s="127">
        <v>118</v>
      </c>
      <c r="H16" s="295">
        <v>833306.328508989</v>
      </c>
      <c r="I16" s="286">
        <v>209</v>
      </c>
      <c r="J16" s="295">
        <f t="shared" si="1"/>
        <v>3987.1116196602343</v>
      </c>
    </row>
    <row r="17" spans="1:10" ht="12.75">
      <c r="A17" s="16">
        <v>7</v>
      </c>
      <c r="B17" s="17" t="s">
        <v>867</v>
      </c>
      <c r="C17" s="127">
        <v>76</v>
      </c>
      <c r="D17" s="127">
        <v>2833</v>
      </c>
      <c r="E17" s="127">
        <v>220</v>
      </c>
      <c r="F17" s="285">
        <f t="shared" si="0"/>
        <v>623260</v>
      </c>
      <c r="G17" s="127">
        <v>76</v>
      </c>
      <c r="H17" s="295">
        <v>545555.5368860968</v>
      </c>
      <c r="I17" s="286">
        <v>209</v>
      </c>
      <c r="J17" s="295">
        <f t="shared" si="1"/>
        <v>2610.3135736176882</v>
      </c>
    </row>
    <row r="18" spans="1:10" ht="12.75">
      <c r="A18" s="16">
        <v>8</v>
      </c>
      <c r="B18" s="17" t="s">
        <v>868</v>
      </c>
      <c r="C18" s="127">
        <v>65</v>
      </c>
      <c r="D18" s="127">
        <v>2735</v>
      </c>
      <c r="E18" s="127">
        <v>220</v>
      </c>
      <c r="F18" s="285">
        <f>D18*E18</f>
        <v>601700</v>
      </c>
      <c r="G18" s="127">
        <v>65</v>
      </c>
      <c r="H18" s="295">
        <v>552082.2392978236</v>
      </c>
      <c r="I18" s="286">
        <v>209</v>
      </c>
      <c r="J18" s="295">
        <f t="shared" si="1"/>
        <v>2641.5418148221224</v>
      </c>
    </row>
    <row r="19" spans="1:10" ht="12.75">
      <c r="A19" s="3" t="s">
        <v>16</v>
      </c>
      <c r="B19" s="24"/>
      <c r="C19" s="136">
        <f>SUM(C11:C18)</f>
        <v>1093</v>
      </c>
      <c r="D19" s="136">
        <f>SUM(D11:D18)</f>
        <v>42189</v>
      </c>
      <c r="E19" s="127"/>
      <c r="F19" s="277">
        <f>SUM(F11:F18)</f>
        <v>9281580</v>
      </c>
      <c r="G19" s="136">
        <f>SUM(G11:G18)</f>
        <v>1091</v>
      </c>
      <c r="H19" s="296">
        <f>SUM(H11:H18)</f>
        <v>8616974.840000004</v>
      </c>
      <c r="I19" s="281"/>
      <c r="J19" s="296">
        <f>SUM(J11:J18)</f>
        <v>41229.54468899523</v>
      </c>
    </row>
    <row r="20" spans="1:10" ht="12.75">
      <c r="A20" s="10"/>
      <c r="B20" s="25"/>
      <c r="C20" s="25"/>
      <c r="D20" s="19"/>
      <c r="E20" s="19"/>
      <c r="F20" s="19"/>
      <c r="G20" s="19"/>
      <c r="H20" s="19"/>
      <c r="I20" s="19"/>
      <c r="J20" s="19"/>
    </row>
    <row r="21" spans="1:10" ht="12.75">
      <c r="A21" s="10"/>
      <c r="B21" s="25"/>
      <c r="C21" s="25"/>
      <c r="D21" s="19"/>
      <c r="E21" s="19"/>
      <c r="F21" s="19"/>
      <c r="G21" s="19"/>
      <c r="H21" s="19"/>
      <c r="I21" s="19"/>
      <c r="J21" s="19"/>
    </row>
    <row r="22" spans="1:10" ht="12.75">
      <c r="A22" s="10"/>
      <c r="B22" s="25"/>
      <c r="C22" s="25"/>
      <c r="D22" s="19"/>
      <c r="E22" s="19"/>
      <c r="F22" s="19"/>
      <c r="G22" s="19"/>
      <c r="H22" s="19"/>
      <c r="I22" s="19"/>
      <c r="J22" s="19"/>
    </row>
    <row r="23" spans="1:10" ht="12.75">
      <c r="A23" s="10"/>
      <c r="B23" s="25"/>
      <c r="C23" s="25"/>
      <c r="D23" s="19"/>
      <c r="E23" s="19"/>
      <c r="F23" s="19"/>
      <c r="G23" s="19"/>
      <c r="H23" s="19"/>
      <c r="I23" s="19"/>
      <c r="J23" s="19"/>
    </row>
    <row r="24" spans="1:10" ht="12.75">
      <c r="A24" s="10"/>
      <c r="B24" s="25"/>
      <c r="C24" s="25"/>
      <c r="D24" s="19"/>
      <c r="E24" s="19"/>
      <c r="F24" s="19"/>
      <c r="G24" s="19"/>
      <c r="H24" s="19"/>
      <c r="I24" s="19"/>
      <c r="J24" s="19"/>
    </row>
    <row r="25" spans="1:10" ht="12.75">
      <c r="A25" s="10"/>
      <c r="B25" s="25"/>
      <c r="C25" s="25"/>
      <c r="D25" s="19"/>
      <c r="E25" s="19"/>
      <c r="F25" s="19"/>
      <c r="G25" s="19"/>
      <c r="H25" s="19"/>
      <c r="I25" s="19"/>
      <c r="J25" s="19"/>
    </row>
    <row r="26" spans="1:10" ht="12.75">
      <c r="A26" s="13" t="s">
        <v>19</v>
      </c>
      <c r="B26" s="13"/>
      <c r="C26" s="13"/>
      <c r="D26" s="13"/>
      <c r="E26" s="13"/>
      <c r="I26" s="283" t="s">
        <v>902</v>
      </c>
      <c r="J26" s="14"/>
    </row>
    <row r="27" spans="9:10" ht="12.75">
      <c r="I27" s="283" t="s">
        <v>890</v>
      </c>
      <c r="J27" s="14"/>
    </row>
    <row r="28" spans="9:10" ht="12.75">
      <c r="I28" s="283" t="s">
        <v>892</v>
      </c>
      <c r="J28" s="14"/>
    </row>
    <row r="29" ht="12.75">
      <c r="H29" s="26" t="s">
        <v>82</v>
      </c>
    </row>
    <row r="32" spans="1:10" ht="12.75">
      <c r="A32" s="592"/>
      <c r="B32" s="592"/>
      <c r="C32" s="592"/>
      <c r="D32" s="592"/>
      <c r="E32" s="592"/>
      <c r="F32" s="592"/>
      <c r="G32" s="592"/>
      <c r="H32" s="592"/>
      <c r="I32" s="592"/>
      <c r="J32" s="592"/>
    </row>
    <row r="34" spans="1:10" ht="12.75">
      <c r="A34" s="592"/>
      <c r="B34" s="592"/>
      <c r="C34" s="592"/>
      <c r="D34" s="592"/>
      <c r="E34" s="592"/>
      <c r="F34" s="592"/>
      <c r="G34" s="592"/>
      <c r="H34" s="592"/>
      <c r="I34" s="592"/>
      <c r="J34" s="592"/>
    </row>
  </sheetData>
  <sheetProtection/>
  <mergeCells count="12">
    <mergeCell ref="E1:I1"/>
    <mergeCell ref="A2:J2"/>
    <mergeCell ref="A3:J3"/>
    <mergeCell ref="A4:J4"/>
    <mergeCell ref="A7:B7"/>
    <mergeCell ref="H7:J7"/>
    <mergeCell ref="A32:J32"/>
    <mergeCell ref="A34:J34"/>
    <mergeCell ref="A8:A9"/>
    <mergeCell ref="B8:B9"/>
    <mergeCell ref="C8:F8"/>
    <mergeCell ref="G8:J8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7.421875" style="14" customWidth="1"/>
    <col min="2" max="2" width="17.140625" style="14" customWidth="1"/>
    <col min="3" max="3" width="11.00390625" style="14" customWidth="1"/>
    <col min="4" max="4" width="10.00390625" style="14" customWidth="1"/>
    <col min="5" max="5" width="13.140625" style="14" customWidth="1"/>
    <col min="6" max="6" width="14.28125" style="14" customWidth="1"/>
    <col min="7" max="7" width="13.28125" style="14" customWidth="1"/>
    <col min="8" max="8" width="14.7109375" style="14" customWidth="1"/>
    <col min="9" max="9" width="16.7109375" style="14" customWidth="1"/>
    <col min="10" max="10" width="19.28125" style="14" customWidth="1"/>
    <col min="11" max="16384" width="9.140625" style="14" customWidth="1"/>
  </cols>
  <sheetData>
    <row r="1" spans="5:10" ht="12.75">
      <c r="E1" s="530"/>
      <c r="F1" s="530"/>
      <c r="G1" s="530"/>
      <c r="H1" s="530"/>
      <c r="I1" s="530"/>
      <c r="J1" s="117" t="s">
        <v>371</v>
      </c>
    </row>
    <row r="2" spans="1:10" ht="15">
      <c r="A2" s="587" t="s">
        <v>0</v>
      </c>
      <c r="B2" s="587"/>
      <c r="C2" s="587"/>
      <c r="D2" s="587"/>
      <c r="E2" s="587"/>
      <c r="F2" s="587"/>
      <c r="G2" s="587"/>
      <c r="H2" s="587"/>
      <c r="I2" s="587"/>
      <c r="J2" s="587"/>
    </row>
    <row r="3" spans="1:10" ht="20.25">
      <c r="A3" s="535" t="s">
        <v>651</v>
      </c>
      <c r="B3" s="535"/>
      <c r="C3" s="535"/>
      <c r="D3" s="535"/>
      <c r="E3" s="535"/>
      <c r="F3" s="535"/>
      <c r="G3" s="535"/>
      <c r="H3" s="535"/>
      <c r="I3" s="535"/>
      <c r="J3" s="535"/>
    </row>
    <row r="4" spans="1:10" ht="19.5" customHeight="1">
      <c r="A4" s="591" t="s">
        <v>696</v>
      </c>
      <c r="B4" s="591"/>
      <c r="C4" s="591"/>
      <c r="D4" s="591"/>
      <c r="E4" s="591"/>
      <c r="F4" s="591"/>
      <c r="G4" s="591"/>
      <c r="H4" s="591"/>
      <c r="I4" s="591"/>
      <c r="J4" s="591"/>
    </row>
    <row r="5" spans="1:10" ht="13.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ht="0.75" customHeight="1"/>
    <row r="7" spans="1:10" ht="12.75">
      <c r="A7" s="537" t="s">
        <v>889</v>
      </c>
      <c r="B7" s="537"/>
      <c r="C7" s="26"/>
      <c r="H7" s="580" t="s">
        <v>820</v>
      </c>
      <c r="I7" s="580"/>
      <c r="J7" s="580"/>
    </row>
    <row r="8" spans="1:15" ht="12.75">
      <c r="A8" s="546" t="s">
        <v>2</v>
      </c>
      <c r="B8" s="546" t="s">
        <v>3</v>
      </c>
      <c r="C8" s="556" t="s">
        <v>665</v>
      </c>
      <c r="D8" s="557"/>
      <c r="E8" s="557"/>
      <c r="F8" s="558"/>
      <c r="G8" s="556" t="s">
        <v>101</v>
      </c>
      <c r="H8" s="557"/>
      <c r="I8" s="557"/>
      <c r="J8" s="558"/>
      <c r="O8" s="19"/>
    </row>
    <row r="9" spans="1:10" ht="77.25" customHeight="1">
      <c r="A9" s="546"/>
      <c r="B9" s="546"/>
      <c r="C9" s="269" t="s">
        <v>182</v>
      </c>
      <c r="D9" s="269" t="s">
        <v>14</v>
      </c>
      <c r="E9" s="278" t="s">
        <v>839</v>
      </c>
      <c r="F9" s="278" t="s">
        <v>200</v>
      </c>
      <c r="G9" s="269" t="s">
        <v>182</v>
      </c>
      <c r="H9" s="287" t="s">
        <v>15</v>
      </c>
      <c r="I9" s="288" t="s">
        <v>111</v>
      </c>
      <c r="J9" s="269" t="s">
        <v>201</v>
      </c>
    </row>
    <row r="10" spans="1:10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6">
        <v>6</v>
      </c>
      <c r="G10" s="5">
        <v>7</v>
      </c>
      <c r="H10" s="89">
        <v>8</v>
      </c>
      <c r="I10" s="5">
        <v>9</v>
      </c>
      <c r="J10" s="5">
        <v>10</v>
      </c>
    </row>
    <row r="11" spans="1:10" ht="12.75">
      <c r="A11" s="16">
        <v>1</v>
      </c>
      <c r="B11" s="17" t="s">
        <v>871</v>
      </c>
      <c r="C11" s="127" t="s">
        <v>872</v>
      </c>
      <c r="D11" s="127" t="s">
        <v>872</v>
      </c>
      <c r="E11" s="127" t="s">
        <v>872</v>
      </c>
      <c r="F11" s="127" t="s">
        <v>872</v>
      </c>
      <c r="G11" s="127" t="s">
        <v>872</v>
      </c>
      <c r="H11" s="127" t="s">
        <v>872</v>
      </c>
      <c r="I11" s="127" t="s">
        <v>872</v>
      </c>
      <c r="J11" s="127" t="s">
        <v>872</v>
      </c>
    </row>
    <row r="12" spans="1:10" ht="12.75">
      <c r="A12" s="16">
        <v>2</v>
      </c>
      <c r="B12" s="17" t="s">
        <v>862</v>
      </c>
      <c r="C12" s="127" t="s">
        <v>872</v>
      </c>
      <c r="D12" s="127" t="s">
        <v>872</v>
      </c>
      <c r="E12" s="127" t="s">
        <v>872</v>
      </c>
      <c r="F12" s="127" t="s">
        <v>872</v>
      </c>
      <c r="G12" s="127" t="s">
        <v>872</v>
      </c>
      <c r="H12" s="127" t="s">
        <v>872</v>
      </c>
      <c r="I12" s="127" t="s">
        <v>872</v>
      </c>
      <c r="J12" s="127" t="s">
        <v>872</v>
      </c>
    </row>
    <row r="13" spans="1:10" ht="12.75">
      <c r="A13" s="16">
        <v>3</v>
      </c>
      <c r="B13" s="17" t="s">
        <v>863</v>
      </c>
      <c r="C13" s="127" t="s">
        <v>872</v>
      </c>
      <c r="D13" s="127" t="s">
        <v>872</v>
      </c>
      <c r="E13" s="127" t="s">
        <v>872</v>
      </c>
      <c r="F13" s="127" t="s">
        <v>872</v>
      </c>
      <c r="G13" s="127" t="s">
        <v>872</v>
      </c>
      <c r="H13" s="127" t="s">
        <v>872</v>
      </c>
      <c r="I13" s="127" t="s">
        <v>872</v>
      </c>
      <c r="J13" s="127" t="s">
        <v>872</v>
      </c>
    </row>
    <row r="14" spans="1:10" ht="12.75">
      <c r="A14" s="16">
        <v>4</v>
      </c>
      <c r="B14" s="17" t="s">
        <v>864</v>
      </c>
      <c r="C14" s="127" t="s">
        <v>872</v>
      </c>
      <c r="D14" s="127" t="s">
        <v>872</v>
      </c>
      <c r="E14" s="127" t="s">
        <v>872</v>
      </c>
      <c r="F14" s="127" t="s">
        <v>872</v>
      </c>
      <c r="G14" s="127" t="s">
        <v>872</v>
      </c>
      <c r="H14" s="127" t="s">
        <v>872</v>
      </c>
      <c r="I14" s="127" t="s">
        <v>872</v>
      </c>
      <c r="J14" s="127" t="s">
        <v>872</v>
      </c>
    </row>
    <row r="15" spans="1:10" ht="12.75">
      <c r="A15" s="16">
        <v>5</v>
      </c>
      <c r="B15" s="17" t="s">
        <v>865</v>
      </c>
      <c r="C15" s="127" t="s">
        <v>872</v>
      </c>
      <c r="D15" s="127" t="s">
        <v>872</v>
      </c>
      <c r="E15" s="127" t="s">
        <v>872</v>
      </c>
      <c r="F15" s="127" t="s">
        <v>872</v>
      </c>
      <c r="G15" s="127" t="s">
        <v>872</v>
      </c>
      <c r="H15" s="127" t="s">
        <v>872</v>
      </c>
      <c r="I15" s="127" t="s">
        <v>872</v>
      </c>
      <c r="J15" s="127" t="s">
        <v>872</v>
      </c>
    </row>
    <row r="16" spans="1:10" ht="12.75">
      <c r="A16" s="16">
        <v>6</v>
      </c>
      <c r="B16" s="17" t="s">
        <v>866</v>
      </c>
      <c r="C16" s="127" t="s">
        <v>872</v>
      </c>
      <c r="D16" s="127" t="s">
        <v>872</v>
      </c>
      <c r="E16" s="127" t="s">
        <v>872</v>
      </c>
      <c r="F16" s="127" t="s">
        <v>872</v>
      </c>
      <c r="G16" s="127" t="s">
        <v>872</v>
      </c>
      <c r="H16" s="127" t="s">
        <v>872</v>
      </c>
      <c r="I16" s="127" t="s">
        <v>872</v>
      </c>
      <c r="J16" s="127" t="s">
        <v>872</v>
      </c>
    </row>
    <row r="17" spans="1:10" ht="12.75">
      <c r="A17" s="16">
        <v>7</v>
      </c>
      <c r="B17" s="17" t="s">
        <v>867</v>
      </c>
      <c r="C17" s="127" t="s">
        <v>872</v>
      </c>
      <c r="D17" s="127" t="s">
        <v>872</v>
      </c>
      <c r="E17" s="127" t="s">
        <v>872</v>
      </c>
      <c r="F17" s="127" t="s">
        <v>872</v>
      </c>
      <c r="G17" s="127" t="s">
        <v>872</v>
      </c>
      <c r="H17" s="127" t="s">
        <v>872</v>
      </c>
      <c r="I17" s="127" t="s">
        <v>872</v>
      </c>
      <c r="J17" s="127" t="s">
        <v>872</v>
      </c>
    </row>
    <row r="18" spans="1:10" ht="12.75">
      <c r="A18" s="16">
        <v>8</v>
      </c>
      <c r="B18" s="17" t="s">
        <v>868</v>
      </c>
      <c r="C18" s="127" t="s">
        <v>872</v>
      </c>
      <c r="D18" s="127" t="s">
        <v>872</v>
      </c>
      <c r="E18" s="127" t="s">
        <v>872</v>
      </c>
      <c r="F18" s="127" t="s">
        <v>872</v>
      </c>
      <c r="G18" s="127" t="s">
        <v>872</v>
      </c>
      <c r="H18" s="127" t="s">
        <v>872</v>
      </c>
      <c r="I18" s="127" t="s">
        <v>872</v>
      </c>
      <c r="J18" s="127" t="s">
        <v>872</v>
      </c>
    </row>
    <row r="19" spans="1:10" ht="12.75">
      <c r="A19" s="3" t="s">
        <v>16</v>
      </c>
      <c r="B19" s="24"/>
      <c r="C19" s="127" t="s">
        <v>872</v>
      </c>
      <c r="D19" s="127" t="s">
        <v>872</v>
      </c>
      <c r="E19" s="127" t="s">
        <v>872</v>
      </c>
      <c r="F19" s="127" t="s">
        <v>872</v>
      </c>
      <c r="G19" s="127" t="s">
        <v>872</v>
      </c>
      <c r="H19" s="127" t="s">
        <v>872</v>
      </c>
      <c r="I19" s="127" t="s">
        <v>872</v>
      </c>
      <c r="J19" s="127" t="s">
        <v>872</v>
      </c>
    </row>
    <row r="20" spans="1:10" ht="12.75">
      <c r="A20" s="10"/>
      <c r="B20" s="25"/>
      <c r="C20" s="412"/>
      <c r="D20" s="412"/>
      <c r="E20" s="412"/>
      <c r="F20" s="412"/>
      <c r="G20" s="412"/>
      <c r="H20" s="412"/>
      <c r="I20" s="412"/>
      <c r="J20" s="412"/>
    </row>
    <row r="21" spans="1:10" ht="12.75">
      <c r="A21" s="10"/>
      <c r="B21" s="25"/>
      <c r="C21" s="412"/>
      <c r="D21" s="412"/>
      <c r="E21" s="412"/>
      <c r="F21" s="412"/>
      <c r="G21" s="412"/>
      <c r="H21" s="412"/>
      <c r="I21" s="412"/>
      <c r="J21" s="412"/>
    </row>
    <row r="22" spans="1:10" ht="12.75">
      <c r="A22" s="10"/>
      <c r="B22" s="25"/>
      <c r="C22" s="25"/>
      <c r="D22" s="19"/>
      <c r="E22" s="19"/>
      <c r="F22" s="19"/>
      <c r="G22" s="19"/>
      <c r="H22" s="19"/>
      <c r="I22" s="19"/>
      <c r="J22" s="19"/>
    </row>
    <row r="23" spans="1:10" ht="12.75">
      <c r="A23" s="10"/>
      <c r="B23" s="25"/>
      <c r="C23" s="25"/>
      <c r="D23" s="19"/>
      <c r="E23" s="19"/>
      <c r="F23" s="19"/>
      <c r="G23" s="19"/>
      <c r="H23" s="19"/>
      <c r="I23" s="19"/>
      <c r="J23" s="19"/>
    </row>
    <row r="24" spans="1:10" ht="12.75">
      <c r="A24" s="10"/>
      <c r="B24" s="25"/>
      <c r="C24" s="25"/>
      <c r="D24" s="19"/>
      <c r="E24" s="19"/>
      <c r="F24" s="19"/>
      <c r="G24" s="19"/>
      <c r="H24" s="19"/>
      <c r="I24" s="19"/>
      <c r="J24" s="19"/>
    </row>
    <row r="25" spans="1:10" ht="12.75">
      <c r="A25" s="13" t="s">
        <v>19</v>
      </c>
      <c r="B25" s="13"/>
      <c r="C25" s="13"/>
      <c r="D25" s="13"/>
      <c r="E25" s="13"/>
      <c r="I25" s="283" t="s">
        <v>902</v>
      </c>
      <c r="J25" s="14"/>
    </row>
    <row r="26" spans="9:10" ht="12.75">
      <c r="I26" s="283" t="s">
        <v>890</v>
      </c>
      <c r="J26" s="14"/>
    </row>
    <row r="27" spans="9:10" ht="12.75">
      <c r="I27" s="283" t="s">
        <v>892</v>
      </c>
      <c r="J27" s="14"/>
    </row>
    <row r="28" ht="12.75">
      <c r="H28" s="26" t="s">
        <v>82</v>
      </c>
    </row>
    <row r="31" spans="1:10" ht="12.75">
      <c r="A31" s="592"/>
      <c r="B31" s="592"/>
      <c r="C31" s="592"/>
      <c r="D31" s="592"/>
      <c r="E31" s="592"/>
      <c r="F31" s="592"/>
      <c r="G31" s="592"/>
      <c r="H31" s="592"/>
      <c r="I31" s="592"/>
      <c r="J31" s="592"/>
    </row>
    <row r="33" spans="1:10" ht="12.75">
      <c r="A33" s="592"/>
      <c r="B33" s="592"/>
      <c r="C33" s="592"/>
      <c r="D33" s="592"/>
      <c r="E33" s="592"/>
      <c r="F33" s="592"/>
      <c r="G33" s="592"/>
      <c r="H33" s="592"/>
      <c r="I33" s="592"/>
      <c r="J33" s="592"/>
    </row>
  </sheetData>
  <sheetProtection/>
  <mergeCells count="12">
    <mergeCell ref="A31:J31"/>
    <mergeCell ref="A33:J33"/>
    <mergeCell ref="A8:A9"/>
    <mergeCell ref="B8:B9"/>
    <mergeCell ref="C8:F8"/>
    <mergeCell ref="G8:J8"/>
    <mergeCell ref="E1:I1"/>
    <mergeCell ref="A2:J2"/>
    <mergeCell ref="A3:J3"/>
    <mergeCell ref="A4:J4"/>
    <mergeCell ref="A7:B7"/>
    <mergeCell ref="H7:J7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7.421875" style="14" customWidth="1"/>
    <col min="2" max="2" width="17.140625" style="14" customWidth="1"/>
    <col min="3" max="3" width="11.00390625" style="14" customWidth="1"/>
    <col min="4" max="4" width="10.00390625" style="14" customWidth="1"/>
    <col min="5" max="5" width="13.140625" style="14" customWidth="1"/>
    <col min="6" max="6" width="14.28125" style="14" customWidth="1"/>
    <col min="7" max="7" width="13.28125" style="14" customWidth="1"/>
    <col min="8" max="8" width="14.7109375" style="14" customWidth="1"/>
    <col min="9" max="9" width="16.7109375" style="14" customWidth="1"/>
    <col min="10" max="10" width="19.28125" style="14" customWidth="1"/>
    <col min="11" max="16384" width="9.140625" style="14" customWidth="1"/>
  </cols>
  <sheetData>
    <row r="1" spans="5:10" ht="12.75">
      <c r="E1" s="530"/>
      <c r="F1" s="530"/>
      <c r="G1" s="530"/>
      <c r="H1" s="530"/>
      <c r="I1" s="530"/>
      <c r="J1" s="117" t="s">
        <v>370</v>
      </c>
    </row>
    <row r="2" spans="1:10" ht="15">
      <c r="A2" s="587" t="s">
        <v>0</v>
      </c>
      <c r="B2" s="587"/>
      <c r="C2" s="587"/>
      <c r="D2" s="587"/>
      <c r="E2" s="587"/>
      <c r="F2" s="587"/>
      <c r="G2" s="587"/>
      <c r="H2" s="587"/>
      <c r="I2" s="587"/>
      <c r="J2" s="587"/>
    </row>
    <row r="3" spans="1:10" ht="20.25">
      <c r="A3" s="535" t="s">
        <v>651</v>
      </c>
      <c r="B3" s="535"/>
      <c r="C3" s="535"/>
      <c r="D3" s="535"/>
      <c r="E3" s="535"/>
      <c r="F3" s="535"/>
      <c r="G3" s="535"/>
      <c r="H3" s="535"/>
      <c r="I3" s="535"/>
      <c r="J3" s="535"/>
    </row>
    <row r="4" spans="1:10" ht="31.5" customHeight="1">
      <c r="A4" s="591" t="s">
        <v>666</v>
      </c>
      <c r="B4" s="591"/>
      <c r="C4" s="591"/>
      <c r="D4" s="591"/>
      <c r="E4" s="591"/>
      <c r="F4" s="591"/>
      <c r="G4" s="591"/>
      <c r="H4" s="591"/>
      <c r="I4" s="591"/>
      <c r="J4" s="591"/>
    </row>
    <row r="5" spans="1:10" ht="13.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ht="0.75" customHeight="1"/>
    <row r="7" spans="1:10" ht="12.75">
      <c r="A7" s="537" t="s">
        <v>889</v>
      </c>
      <c r="B7" s="537"/>
      <c r="C7" s="26"/>
      <c r="H7" s="580" t="s">
        <v>820</v>
      </c>
      <c r="I7" s="580"/>
      <c r="J7" s="580"/>
    </row>
    <row r="8" spans="1:15" ht="12.75">
      <c r="A8" s="546" t="s">
        <v>2</v>
      </c>
      <c r="B8" s="546" t="s">
        <v>3</v>
      </c>
      <c r="C8" s="556" t="s">
        <v>665</v>
      </c>
      <c r="D8" s="557"/>
      <c r="E8" s="557"/>
      <c r="F8" s="558"/>
      <c r="G8" s="556" t="s">
        <v>101</v>
      </c>
      <c r="H8" s="557"/>
      <c r="I8" s="557"/>
      <c r="J8" s="558"/>
      <c r="O8" s="19"/>
    </row>
    <row r="9" spans="1:10" ht="53.25" customHeight="1">
      <c r="A9" s="546"/>
      <c r="B9" s="546"/>
      <c r="C9" s="269" t="s">
        <v>182</v>
      </c>
      <c r="D9" s="269" t="s">
        <v>14</v>
      </c>
      <c r="E9" s="289" t="s">
        <v>839</v>
      </c>
      <c r="F9" s="278" t="s">
        <v>200</v>
      </c>
      <c r="G9" s="269" t="s">
        <v>182</v>
      </c>
      <c r="H9" s="287" t="s">
        <v>15</v>
      </c>
      <c r="I9" s="288" t="s">
        <v>111</v>
      </c>
      <c r="J9" s="269" t="s">
        <v>201</v>
      </c>
    </row>
    <row r="10" spans="1:10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6">
        <v>6</v>
      </c>
      <c r="G10" s="5">
        <v>7</v>
      </c>
      <c r="H10" s="89">
        <v>8</v>
      </c>
      <c r="I10" s="5">
        <v>9</v>
      </c>
      <c r="J10" s="5">
        <v>10</v>
      </c>
    </row>
    <row r="11" spans="1:10" ht="12.75">
      <c r="A11" s="16">
        <v>1</v>
      </c>
      <c r="B11" s="17" t="s">
        <v>871</v>
      </c>
      <c r="C11" s="127" t="s">
        <v>872</v>
      </c>
      <c r="D11" s="127" t="s">
        <v>872</v>
      </c>
      <c r="E11" s="127" t="s">
        <v>872</v>
      </c>
      <c r="F11" s="127" t="s">
        <v>872</v>
      </c>
      <c r="G11" s="127" t="s">
        <v>872</v>
      </c>
      <c r="H11" s="127" t="s">
        <v>872</v>
      </c>
      <c r="I11" s="127" t="s">
        <v>872</v>
      </c>
      <c r="J11" s="127" t="s">
        <v>872</v>
      </c>
    </row>
    <row r="12" spans="1:10" ht="12.75">
      <c r="A12" s="16">
        <v>2</v>
      </c>
      <c r="B12" s="17" t="s">
        <v>862</v>
      </c>
      <c r="C12" s="127" t="s">
        <v>872</v>
      </c>
      <c r="D12" s="127" t="s">
        <v>872</v>
      </c>
      <c r="E12" s="127" t="s">
        <v>872</v>
      </c>
      <c r="F12" s="127" t="s">
        <v>872</v>
      </c>
      <c r="G12" s="127" t="s">
        <v>872</v>
      </c>
      <c r="H12" s="127" t="s">
        <v>872</v>
      </c>
      <c r="I12" s="127" t="s">
        <v>872</v>
      </c>
      <c r="J12" s="127" t="s">
        <v>872</v>
      </c>
    </row>
    <row r="13" spans="1:10" ht="12.75">
      <c r="A13" s="16">
        <v>3</v>
      </c>
      <c r="B13" s="17" t="s">
        <v>863</v>
      </c>
      <c r="C13" s="127" t="s">
        <v>872</v>
      </c>
      <c r="D13" s="127" t="s">
        <v>872</v>
      </c>
      <c r="E13" s="127" t="s">
        <v>872</v>
      </c>
      <c r="F13" s="127" t="s">
        <v>872</v>
      </c>
      <c r="G13" s="127" t="s">
        <v>872</v>
      </c>
      <c r="H13" s="127" t="s">
        <v>872</v>
      </c>
      <c r="I13" s="127" t="s">
        <v>872</v>
      </c>
      <c r="J13" s="127" t="s">
        <v>872</v>
      </c>
    </row>
    <row r="14" spans="1:10" ht="12.75">
      <c r="A14" s="16">
        <v>4</v>
      </c>
      <c r="B14" s="17" t="s">
        <v>864</v>
      </c>
      <c r="C14" s="127" t="s">
        <v>872</v>
      </c>
      <c r="D14" s="127" t="s">
        <v>872</v>
      </c>
      <c r="E14" s="127" t="s">
        <v>872</v>
      </c>
      <c r="F14" s="127" t="s">
        <v>872</v>
      </c>
      <c r="G14" s="127" t="s">
        <v>872</v>
      </c>
      <c r="H14" s="127" t="s">
        <v>872</v>
      </c>
      <c r="I14" s="127" t="s">
        <v>872</v>
      </c>
      <c r="J14" s="127" t="s">
        <v>872</v>
      </c>
    </row>
    <row r="15" spans="1:10" ht="12.75">
      <c r="A15" s="16">
        <v>5</v>
      </c>
      <c r="B15" s="17" t="s">
        <v>865</v>
      </c>
      <c r="C15" s="127" t="s">
        <v>872</v>
      </c>
      <c r="D15" s="127" t="s">
        <v>872</v>
      </c>
      <c r="E15" s="127" t="s">
        <v>872</v>
      </c>
      <c r="F15" s="127" t="s">
        <v>872</v>
      </c>
      <c r="G15" s="127" t="s">
        <v>872</v>
      </c>
      <c r="H15" s="127" t="s">
        <v>872</v>
      </c>
      <c r="I15" s="127" t="s">
        <v>872</v>
      </c>
      <c r="J15" s="127" t="s">
        <v>872</v>
      </c>
    </row>
    <row r="16" spans="1:10" ht="12.75">
      <c r="A16" s="16">
        <v>6</v>
      </c>
      <c r="B16" s="17" t="s">
        <v>866</v>
      </c>
      <c r="C16" s="127" t="s">
        <v>872</v>
      </c>
      <c r="D16" s="127" t="s">
        <v>872</v>
      </c>
      <c r="E16" s="127" t="s">
        <v>872</v>
      </c>
      <c r="F16" s="127" t="s">
        <v>872</v>
      </c>
      <c r="G16" s="127" t="s">
        <v>872</v>
      </c>
      <c r="H16" s="127" t="s">
        <v>872</v>
      </c>
      <c r="I16" s="127" t="s">
        <v>872</v>
      </c>
      <c r="J16" s="127" t="s">
        <v>872</v>
      </c>
    </row>
    <row r="17" spans="1:10" ht="12.75">
      <c r="A17" s="16">
        <v>7</v>
      </c>
      <c r="B17" s="17" t="s">
        <v>867</v>
      </c>
      <c r="C17" s="127" t="s">
        <v>872</v>
      </c>
      <c r="D17" s="127" t="s">
        <v>872</v>
      </c>
      <c r="E17" s="127" t="s">
        <v>872</v>
      </c>
      <c r="F17" s="127" t="s">
        <v>872</v>
      </c>
      <c r="G17" s="127" t="s">
        <v>872</v>
      </c>
      <c r="H17" s="127" t="s">
        <v>872</v>
      </c>
      <c r="I17" s="127" t="s">
        <v>872</v>
      </c>
      <c r="J17" s="127" t="s">
        <v>872</v>
      </c>
    </row>
    <row r="18" spans="1:10" ht="12.75">
      <c r="A18" s="16">
        <v>8</v>
      </c>
      <c r="B18" s="17" t="s">
        <v>868</v>
      </c>
      <c r="C18" s="127" t="s">
        <v>872</v>
      </c>
      <c r="D18" s="127" t="s">
        <v>872</v>
      </c>
      <c r="E18" s="127" t="s">
        <v>872</v>
      </c>
      <c r="F18" s="127" t="s">
        <v>872</v>
      </c>
      <c r="G18" s="127" t="s">
        <v>872</v>
      </c>
      <c r="H18" s="127" t="s">
        <v>872</v>
      </c>
      <c r="I18" s="127" t="s">
        <v>872</v>
      </c>
      <c r="J18" s="127" t="s">
        <v>872</v>
      </c>
    </row>
    <row r="19" spans="1:10" ht="12.75">
      <c r="A19" s="3" t="s">
        <v>16</v>
      </c>
      <c r="B19" s="24"/>
      <c r="C19" s="127" t="s">
        <v>872</v>
      </c>
      <c r="D19" s="127" t="s">
        <v>872</v>
      </c>
      <c r="E19" s="127" t="s">
        <v>872</v>
      </c>
      <c r="F19" s="127" t="s">
        <v>872</v>
      </c>
      <c r="G19" s="127" t="s">
        <v>872</v>
      </c>
      <c r="H19" s="127" t="s">
        <v>872</v>
      </c>
      <c r="I19" s="127" t="s">
        <v>872</v>
      </c>
      <c r="J19" s="127" t="s">
        <v>872</v>
      </c>
    </row>
    <row r="20" spans="1:10" ht="12.75">
      <c r="A20" s="10"/>
      <c r="B20" s="25"/>
      <c r="C20" s="25"/>
      <c r="D20" s="19"/>
      <c r="E20" s="19"/>
      <c r="F20" s="19"/>
      <c r="G20" s="19"/>
      <c r="H20" s="19"/>
      <c r="I20" s="19"/>
      <c r="J20" s="19"/>
    </row>
    <row r="21" spans="1:10" ht="12.75">
      <c r="A21" s="10"/>
      <c r="B21" s="25"/>
      <c r="C21" s="25"/>
      <c r="D21" s="19"/>
      <c r="E21" s="19"/>
      <c r="F21" s="19"/>
      <c r="G21" s="19"/>
      <c r="H21" s="19"/>
      <c r="I21" s="19"/>
      <c r="J21" s="19"/>
    </row>
    <row r="22" spans="1:10" ht="12.75">
      <c r="A22" s="10"/>
      <c r="B22" s="25"/>
      <c r="C22" s="25"/>
      <c r="D22" s="19"/>
      <c r="E22" s="19"/>
      <c r="F22" s="19"/>
      <c r="G22" s="19"/>
      <c r="H22" s="19"/>
      <c r="I22" s="19"/>
      <c r="J22" s="19"/>
    </row>
    <row r="23" spans="1:10" ht="12.75">
      <c r="A23" s="10"/>
      <c r="B23" s="25"/>
      <c r="C23" s="25"/>
      <c r="D23" s="19"/>
      <c r="E23" s="19"/>
      <c r="F23" s="19"/>
      <c r="G23" s="19"/>
      <c r="H23" s="19"/>
      <c r="I23" s="19"/>
      <c r="J23" s="19"/>
    </row>
    <row r="24" spans="1:10" ht="12.75">
      <c r="A24" s="13" t="s">
        <v>19</v>
      </c>
      <c r="B24" s="13"/>
      <c r="C24" s="13"/>
      <c r="D24" s="13"/>
      <c r="E24" s="13"/>
      <c r="I24" s="283" t="s">
        <v>902</v>
      </c>
      <c r="J24" s="14"/>
    </row>
    <row r="25" spans="9:10" ht="12.75">
      <c r="I25" s="283" t="s">
        <v>890</v>
      </c>
      <c r="J25" s="14"/>
    </row>
    <row r="26" spans="9:10" ht="12.75">
      <c r="I26" s="283" t="s">
        <v>892</v>
      </c>
      <c r="J26" s="14"/>
    </row>
    <row r="27" ht="12.75">
      <c r="H27" s="26" t="s">
        <v>82</v>
      </c>
    </row>
    <row r="30" spans="1:10" ht="12.75">
      <c r="A30" s="592"/>
      <c r="B30" s="592"/>
      <c r="C30" s="592"/>
      <c r="D30" s="592"/>
      <c r="E30" s="592"/>
      <c r="F30" s="592"/>
      <c r="G30" s="592"/>
      <c r="H30" s="592"/>
      <c r="I30" s="592"/>
      <c r="J30" s="592"/>
    </row>
    <row r="32" spans="1:10" ht="12.75">
      <c r="A32" s="592"/>
      <c r="B32" s="592"/>
      <c r="C32" s="592"/>
      <c r="D32" s="592"/>
      <c r="E32" s="592"/>
      <c r="F32" s="592"/>
      <c r="G32" s="592"/>
      <c r="H32" s="592"/>
      <c r="I32" s="592"/>
      <c r="J32" s="592"/>
    </row>
  </sheetData>
  <sheetProtection/>
  <mergeCells count="12">
    <mergeCell ref="E1:I1"/>
    <mergeCell ref="A2:J2"/>
    <mergeCell ref="A3:J3"/>
    <mergeCell ref="A4:J4"/>
    <mergeCell ref="A7:B7"/>
    <mergeCell ref="H7:J7"/>
    <mergeCell ref="A30:J30"/>
    <mergeCell ref="A32:J32"/>
    <mergeCell ref="A8:A9"/>
    <mergeCell ref="B8:B9"/>
    <mergeCell ref="C8:F8"/>
    <mergeCell ref="G8:J8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SheetLayoutView="78" zoomScalePageLayoutView="0" workbookViewId="0" topLeftCell="A1">
      <selection activeCell="A1" sqref="A1"/>
    </sheetView>
  </sheetViews>
  <sheetFormatPr defaultColWidth="9.140625" defaultRowHeight="12.75"/>
  <cols>
    <col min="1" max="1" width="7.421875" style="14" customWidth="1"/>
    <col min="2" max="2" width="17.140625" style="14" customWidth="1"/>
    <col min="3" max="3" width="11.00390625" style="14" customWidth="1"/>
    <col min="4" max="4" width="10.00390625" style="14" customWidth="1"/>
    <col min="5" max="5" width="13.140625" style="14" customWidth="1"/>
    <col min="6" max="6" width="14.28125" style="14" customWidth="1"/>
    <col min="7" max="7" width="13.28125" style="14" customWidth="1"/>
    <col min="8" max="8" width="14.7109375" style="14" customWidth="1"/>
    <col min="9" max="9" width="16.7109375" style="14" customWidth="1"/>
    <col min="10" max="10" width="19.28125" style="14" customWidth="1"/>
    <col min="11" max="16384" width="9.140625" style="14" customWidth="1"/>
  </cols>
  <sheetData>
    <row r="1" spans="5:10" ht="12.75">
      <c r="E1" s="530"/>
      <c r="F1" s="530"/>
      <c r="G1" s="530"/>
      <c r="H1" s="530"/>
      <c r="I1" s="530"/>
      <c r="J1" s="117" t="s">
        <v>441</v>
      </c>
    </row>
    <row r="2" spans="1:10" ht="15">
      <c r="A2" s="587" t="s">
        <v>0</v>
      </c>
      <c r="B2" s="587"/>
      <c r="C2" s="587"/>
      <c r="D2" s="587"/>
      <c r="E2" s="587"/>
      <c r="F2" s="587"/>
      <c r="G2" s="587"/>
      <c r="H2" s="587"/>
      <c r="I2" s="587"/>
      <c r="J2" s="587"/>
    </row>
    <row r="3" spans="1:10" ht="20.25">
      <c r="A3" s="535" t="s">
        <v>651</v>
      </c>
      <c r="B3" s="535"/>
      <c r="C3" s="535"/>
      <c r="D3" s="535"/>
      <c r="E3" s="535"/>
      <c r="F3" s="535"/>
      <c r="G3" s="535"/>
      <c r="H3" s="535"/>
      <c r="I3" s="535"/>
      <c r="J3" s="535"/>
    </row>
    <row r="4" ht="14.25" customHeight="1"/>
    <row r="5" spans="1:10" ht="31.5" customHeight="1">
      <c r="A5" s="591" t="s">
        <v>667</v>
      </c>
      <c r="B5" s="591"/>
      <c r="C5" s="591"/>
      <c r="D5" s="591"/>
      <c r="E5" s="591"/>
      <c r="F5" s="591"/>
      <c r="G5" s="591"/>
      <c r="H5" s="591"/>
      <c r="I5" s="591"/>
      <c r="J5" s="591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2.75">
      <c r="A8" s="537" t="s">
        <v>889</v>
      </c>
      <c r="B8" s="537"/>
      <c r="C8" s="26"/>
      <c r="H8" s="580" t="s">
        <v>820</v>
      </c>
      <c r="I8" s="580"/>
      <c r="J8" s="580"/>
    </row>
    <row r="9" spans="1:15" ht="12.75">
      <c r="A9" s="546" t="s">
        <v>2</v>
      </c>
      <c r="B9" s="546" t="s">
        <v>3</v>
      </c>
      <c r="C9" s="556" t="s">
        <v>664</v>
      </c>
      <c r="D9" s="557"/>
      <c r="E9" s="557"/>
      <c r="F9" s="558"/>
      <c r="G9" s="556" t="s">
        <v>101</v>
      </c>
      <c r="H9" s="557"/>
      <c r="I9" s="557"/>
      <c r="J9" s="558"/>
      <c r="O9" s="19"/>
    </row>
    <row r="10" spans="1:10" ht="53.25" customHeight="1">
      <c r="A10" s="546"/>
      <c r="B10" s="546"/>
      <c r="C10" s="269" t="s">
        <v>182</v>
      </c>
      <c r="D10" s="269" t="s">
        <v>14</v>
      </c>
      <c r="E10" s="289" t="s">
        <v>372</v>
      </c>
      <c r="F10" s="278" t="s">
        <v>200</v>
      </c>
      <c r="G10" s="269" t="s">
        <v>182</v>
      </c>
      <c r="H10" s="287" t="s">
        <v>15</v>
      </c>
      <c r="I10" s="288" t="s">
        <v>111</v>
      </c>
      <c r="J10" s="269" t="s">
        <v>201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6">
        <v>6</v>
      </c>
      <c r="G11" s="5">
        <v>7</v>
      </c>
      <c r="H11" s="89">
        <v>8</v>
      </c>
      <c r="I11" s="5">
        <v>9</v>
      </c>
      <c r="J11" s="5">
        <v>10</v>
      </c>
    </row>
    <row r="12" spans="1:10" ht="12.75">
      <c r="A12" s="16">
        <v>1</v>
      </c>
      <c r="B12" s="17" t="s">
        <v>871</v>
      </c>
      <c r="C12" s="127" t="s">
        <v>872</v>
      </c>
      <c r="D12" s="127" t="s">
        <v>872</v>
      </c>
      <c r="E12" s="127" t="s">
        <v>872</v>
      </c>
      <c r="F12" s="127" t="s">
        <v>872</v>
      </c>
      <c r="G12" s="127" t="s">
        <v>872</v>
      </c>
      <c r="H12" s="127" t="s">
        <v>872</v>
      </c>
      <c r="I12" s="127" t="s">
        <v>872</v>
      </c>
      <c r="J12" s="127" t="s">
        <v>872</v>
      </c>
    </row>
    <row r="13" spans="1:10" ht="12.75">
      <c r="A13" s="16">
        <v>2</v>
      </c>
      <c r="B13" s="17" t="s">
        <v>862</v>
      </c>
      <c r="C13" s="127" t="s">
        <v>872</v>
      </c>
      <c r="D13" s="127" t="s">
        <v>872</v>
      </c>
      <c r="E13" s="127" t="s">
        <v>872</v>
      </c>
      <c r="F13" s="127" t="s">
        <v>872</v>
      </c>
      <c r="G13" s="127" t="s">
        <v>872</v>
      </c>
      <c r="H13" s="127" t="s">
        <v>872</v>
      </c>
      <c r="I13" s="127" t="s">
        <v>872</v>
      </c>
      <c r="J13" s="127" t="s">
        <v>872</v>
      </c>
    </row>
    <row r="14" spans="1:10" ht="12.75">
      <c r="A14" s="16">
        <v>3</v>
      </c>
      <c r="B14" s="17" t="s">
        <v>863</v>
      </c>
      <c r="C14" s="127" t="s">
        <v>872</v>
      </c>
      <c r="D14" s="127" t="s">
        <v>872</v>
      </c>
      <c r="E14" s="127" t="s">
        <v>872</v>
      </c>
      <c r="F14" s="127" t="s">
        <v>872</v>
      </c>
      <c r="G14" s="127" t="s">
        <v>872</v>
      </c>
      <c r="H14" s="127" t="s">
        <v>872</v>
      </c>
      <c r="I14" s="127" t="s">
        <v>872</v>
      </c>
      <c r="J14" s="127" t="s">
        <v>872</v>
      </c>
    </row>
    <row r="15" spans="1:10" ht="12.75">
      <c r="A15" s="16">
        <v>4</v>
      </c>
      <c r="B15" s="17" t="s">
        <v>864</v>
      </c>
      <c r="C15" s="127" t="s">
        <v>872</v>
      </c>
      <c r="D15" s="127" t="s">
        <v>872</v>
      </c>
      <c r="E15" s="127" t="s">
        <v>872</v>
      </c>
      <c r="F15" s="127" t="s">
        <v>872</v>
      </c>
      <c r="G15" s="127" t="s">
        <v>872</v>
      </c>
      <c r="H15" s="127" t="s">
        <v>872</v>
      </c>
      <c r="I15" s="127" t="s">
        <v>872</v>
      </c>
      <c r="J15" s="127" t="s">
        <v>872</v>
      </c>
    </row>
    <row r="16" spans="1:10" ht="12.75">
      <c r="A16" s="16">
        <v>5</v>
      </c>
      <c r="B16" s="17" t="s">
        <v>865</v>
      </c>
      <c r="C16" s="127" t="s">
        <v>872</v>
      </c>
      <c r="D16" s="127" t="s">
        <v>872</v>
      </c>
      <c r="E16" s="127" t="s">
        <v>872</v>
      </c>
      <c r="F16" s="127" t="s">
        <v>872</v>
      </c>
      <c r="G16" s="127" t="s">
        <v>872</v>
      </c>
      <c r="H16" s="127" t="s">
        <v>872</v>
      </c>
      <c r="I16" s="127" t="s">
        <v>872</v>
      </c>
      <c r="J16" s="127" t="s">
        <v>872</v>
      </c>
    </row>
    <row r="17" spans="1:10" ht="12.75">
      <c r="A17" s="16">
        <v>6</v>
      </c>
      <c r="B17" s="17" t="s">
        <v>866</v>
      </c>
      <c r="C17" s="127" t="s">
        <v>872</v>
      </c>
      <c r="D17" s="127" t="s">
        <v>872</v>
      </c>
      <c r="E17" s="127" t="s">
        <v>872</v>
      </c>
      <c r="F17" s="127" t="s">
        <v>872</v>
      </c>
      <c r="G17" s="127" t="s">
        <v>872</v>
      </c>
      <c r="H17" s="127" t="s">
        <v>872</v>
      </c>
      <c r="I17" s="127" t="s">
        <v>872</v>
      </c>
      <c r="J17" s="127" t="s">
        <v>872</v>
      </c>
    </row>
    <row r="18" spans="1:10" ht="12.75">
      <c r="A18" s="16">
        <v>7</v>
      </c>
      <c r="B18" s="17" t="s">
        <v>867</v>
      </c>
      <c r="C18" s="127" t="s">
        <v>872</v>
      </c>
      <c r="D18" s="127" t="s">
        <v>872</v>
      </c>
      <c r="E18" s="127" t="s">
        <v>872</v>
      </c>
      <c r="F18" s="127" t="s">
        <v>872</v>
      </c>
      <c r="G18" s="127" t="s">
        <v>872</v>
      </c>
      <c r="H18" s="127" t="s">
        <v>872</v>
      </c>
      <c r="I18" s="127" t="s">
        <v>872</v>
      </c>
      <c r="J18" s="127" t="s">
        <v>872</v>
      </c>
    </row>
    <row r="19" spans="1:10" ht="12.75">
      <c r="A19" s="16">
        <v>8</v>
      </c>
      <c r="B19" s="17" t="s">
        <v>868</v>
      </c>
      <c r="C19" s="127" t="s">
        <v>872</v>
      </c>
      <c r="D19" s="127" t="s">
        <v>872</v>
      </c>
      <c r="E19" s="127" t="s">
        <v>872</v>
      </c>
      <c r="F19" s="127" t="s">
        <v>872</v>
      </c>
      <c r="G19" s="127" t="s">
        <v>872</v>
      </c>
      <c r="H19" s="127" t="s">
        <v>872</v>
      </c>
      <c r="I19" s="127" t="s">
        <v>872</v>
      </c>
      <c r="J19" s="127" t="s">
        <v>872</v>
      </c>
    </row>
    <row r="20" spans="1:10" ht="12.75">
      <c r="A20" s="3" t="s">
        <v>16</v>
      </c>
      <c r="B20" s="24"/>
      <c r="C20" s="127" t="s">
        <v>872</v>
      </c>
      <c r="D20" s="127" t="s">
        <v>872</v>
      </c>
      <c r="E20" s="127" t="s">
        <v>872</v>
      </c>
      <c r="F20" s="127" t="s">
        <v>872</v>
      </c>
      <c r="G20" s="127" t="s">
        <v>872</v>
      </c>
      <c r="H20" s="127" t="s">
        <v>872</v>
      </c>
      <c r="I20" s="127" t="s">
        <v>872</v>
      </c>
      <c r="J20" s="127" t="s">
        <v>872</v>
      </c>
    </row>
    <row r="21" spans="1:10" ht="12.75">
      <c r="A21" s="10"/>
      <c r="B21" s="25"/>
      <c r="C21" s="412"/>
      <c r="D21" s="412"/>
      <c r="E21" s="412"/>
      <c r="F21" s="412"/>
      <c r="G21" s="412"/>
      <c r="H21" s="412"/>
      <c r="I21" s="412"/>
      <c r="J21" s="412"/>
    </row>
    <row r="22" spans="1:10" ht="12.75">
      <c r="A22" s="10"/>
      <c r="B22" s="25"/>
      <c r="C22" s="412"/>
      <c r="D22" s="412"/>
      <c r="E22" s="412"/>
      <c r="F22" s="412"/>
      <c r="G22" s="412"/>
      <c r="H22" s="412"/>
      <c r="I22" s="412"/>
      <c r="J22" s="412"/>
    </row>
    <row r="23" spans="1:10" ht="12.75">
      <c r="A23" s="10"/>
      <c r="B23" s="25"/>
      <c r="C23" s="25"/>
      <c r="D23" s="19"/>
      <c r="E23" s="19"/>
      <c r="F23" s="19"/>
      <c r="G23" s="19"/>
      <c r="H23" s="19"/>
      <c r="I23" s="19"/>
      <c r="J23" s="19"/>
    </row>
    <row r="24" spans="1:10" ht="12.75">
      <c r="A24" s="10"/>
      <c r="B24" s="25"/>
      <c r="C24" s="25"/>
      <c r="D24" s="19"/>
      <c r="E24" s="19"/>
      <c r="F24" s="19"/>
      <c r="G24" s="19"/>
      <c r="H24" s="19"/>
      <c r="I24" s="19"/>
      <c r="J24" s="19"/>
    </row>
    <row r="25" spans="1:10" ht="12.75">
      <c r="A25" s="10"/>
      <c r="B25" s="25"/>
      <c r="C25" s="25"/>
      <c r="D25" s="19"/>
      <c r="E25" s="19"/>
      <c r="F25" s="19"/>
      <c r="G25" s="19"/>
      <c r="H25" s="19"/>
      <c r="I25" s="19"/>
      <c r="J25" s="19"/>
    </row>
    <row r="26" spans="1:10" ht="12.75">
      <c r="A26" s="13" t="s">
        <v>19</v>
      </c>
      <c r="B26" s="13"/>
      <c r="C26" s="13"/>
      <c r="D26" s="13"/>
      <c r="E26" s="13"/>
      <c r="I26" s="283" t="s">
        <v>902</v>
      </c>
      <c r="J26" s="14"/>
    </row>
    <row r="27" spans="9:10" ht="12.75">
      <c r="I27" s="283" t="s">
        <v>890</v>
      </c>
      <c r="J27" s="14"/>
    </row>
    <row r="28" spans="9:10" ht="12.75">
      <c r="I28" s="283" t="s">
        <v>892</v>
      </c>
      <c r="J28" s="14"/>
    </row>
    <row r="29" ht="12.75">
      <c r="H29" s="26" t="s">
        <v>82</v>
      </c>
    </row>
    <row r="32" spans="1:10" ht="12.75">
      <c r="A32" s="592"/>
      <c r="B32" s="592"/>
      <c r="C32" s="592"/>
      <c r="D32" s="592"/>
      <c r="E32" s="592"/>
      <c r="F32" s="592"/>
      <c r="G32" s="592"/>
      <c r="H32" s="592"/>
      <c r="I32" s="592"/>
      <c r="J32" s="592"/>
    </row>
    <row r="34" spans="1:10" ht="12.75">
      <c r="A34" s="592"/>
      <c r="B34" s="592"/>
      <c r="C34" s="592"/>
      <c r="D34" s="592"/>
      <c r="E34" s="592"/>
      <c r="F34" s="592"/>
      <c r="G34" s="592"/>
      <c r="H34" s="592"/>
      <c r="I34" s="592"/>
      <c r="J34" s="592"/>
    </row>
  </sheetData>
  <sheetProtection/>
  <mergeCells count="12">
    <mergeCell ref="E1:I1"/>
    <mergeCell ref="A2:J2"/>
    <mergeCell ref="A3:J3"/>
    <mergeCell ref="A5:J5"/>
    <mergeCell ref="A8:B8"/>
    <mergeCell ref="H8:J8"/>
    <mergeCell ref="A32:J32"/>
    <mergeCell ref="A34:J34"/>
    <mergeCell ref="A9:A10"/>
    <mergeCell ref="B9:B10"/>
    <mergeCell ref="C9:F9"/>
    <mergeCell ref="G9:J9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SheetLayoutView="90" zoomScalePageLayoutView="0" workbookViewId="0" topLeftCell="A4">
      <selection activeCell="G20" sqref="G20"/>
    </sheetView>
  </sheetViews>
  <sheetFormatPr defaultColWidth="9.140625" defaultRowHeight="12.75"/>
  <cols>
    <col min="1" max="1" width="6.7109375" style="14" customWidth="1"/>
    <col min="2" max="2" width="15.421875" style="14" bestFit="1" customWidth="1"/>
    <col min="3" max="3" width="10.28125" style="14" bestFit="1" customWidth="1"/>
    <col min="4" max="5" width="8.7109375" style="14" bestFit="1" customWidth="1"/>
    <col min="6" max="6" width="12.8515625" style="14" bestFit="1" customWidth="1"/>
    <col min="7" max="7" width="10.140625" style="14" bestFit="1" customWidth="1"/>
    <col min="8" max="8" width="10.28125" style="14" bestFit="1" customWidth="1"/>
    <col min="9" max="9" width="11.00390625" style="14" bestFit="1" customWidth="1"/>
    <col min="10" max="10" width="10.8515625" style="14" bestFit="1" customWidth="1"/>
    <col min="11" max="11" width="10.57421875" style="14" bestFit="1" customWidth="1"/>
    <col min="12" max="12" width="12.140625" style="14" bestFit="1" customWidth="1"/>
    <col min="13" max="16384" width="9.140625" style="14" customWidth="1"/>
  </cols>
  <sheetData>
    <row r="1" spans="4:15" ht="15">
      <c r="D1" s="29"/>
      <c r="E1" s="29"/>
      <c r="F1" s="29"/>
      <c r="G1" s="29"/>
      <c r="H1" s="29"/>
      <c r="I1" s="29"/>
      <c r="J1" s="29"/>
      <c r="K1" s="29"/>
      <c r="L1" s="594" t="s">
        <v>61</v>
      </c>
      <c r="M1" s="594"/>
      <c r="N1" s="36"/>
      <c r="O1" s="36"/>
    </row>
    <row r="2" spans="1:15" ht="15">
      <c r="A2" s="587" t="s">
        <v>0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38"/>
      <c r="N2" s="38"/>
      <c r="O2" s="38"/>
    </row>
    <row r="3" spans="1:15" ht="20.25">
      <c r="A3" s="535" t="s">
        <v>651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37"/>
      <c r="N3" s="37"/>
      <c r="O3" s="37"/>
    </row>
    <row r="4" ht="10.5" customHeight="1"/>
    <row r="5" spans="1:12" ht="19.5" customHeight="1">
      <c r="A5" s="591" t="s">
        <v>745</v>
      </c>
      <c r="B5" s="591"/>
      <c r="C5" s="591"/>
      <c r="D5" s="591"/>
      <c r="E5" s="591"/>
      <c r="F5" s="591"/>
      <c r="G5" s="591"/>
      <c r="H5" s="591"/>
      <c r="I5" s="591"/>
      <c r="J5" s="591"/>
      <c r="K5" s="591"/>
      <c r="L5" s="591"/>
    </row>
    <row r="6" spans="1:12" ht="12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12.75">
      <c r="A7" s="537" t="s">
        <v>889</v>
      </c>
      <c r="B7" s="537"/>
      <c r="F7" s="595" t="s">
        <v>17</v>
      </c>
      <c r="G7" s="595"/>
      <c r="H7" s="595"/>
      <c r="I7" s="595"/>
      <c r="J7" s="595"/>
      <c r="K7" s="595"/>
      <c r="L7" s="595"/>
    </row>
    <row r="8" spans="1:12" ht="12.75">
      <c r="A8" s="13"/>
      <c r="F8" s="15"/>
      <c r="G8" s="88"/>
      <c r="H8" s="88"/>
      <c r="I8" s="593" t="s">
        <v>821</v>
      </c>
      <c r="J8" s="593"/>
      <c r="K8" s="593"/>
      <c r="L8" s="593"/>
    </row>
    <row r="9" spans="1:17" s="13" customFormat="1" ht="12.75">
      <c r="A9" s="546" t="s">
        <v>2</v>
      </c>
      <c r="B9" s="546" t="s">
        <v>3</v>
      </c>
      <c r="C9" s="588" t="s">
        <v>18</v>
      </c>
      <c r="D9" s="589"/>
      <c r="E9" s="589"/>
      <c r="F9" s="589"/>
      <c r="G9" s="589"/>
      <c r="H9" s="588" t="s">
        <v>40</v>
      </c>
      <c r="I9" s="589"/>
      <c r="J9" s="589"/>
      <c r="K9" s="589"/>
      <c r="L9" s="589"/>
      <c r="Q9" s="25"/>
    </row>
    <row r="10" spans="1:12" s="13" customFormat="1" ht="63.75">
      <c r="A10" s="546"/>
      <c r="B10" s="546"/>
      <c r="C10" s="269" t="s">
        <v>668</v>
      </c>
      <c r="D10" s="269" t="s">
        <v>669</v>
      </c>
      <c r="E10" s="269" t="s">
        <v>68</v>
      </c>
      <c r="F10" s="269" t="s">
        <v>69</v>
      </c>
      <c r="G10" s="269" t="s">
        <v>746</v>
      </c>
      <c r="H10" s="269" t="s">
        <v>668</v>
      </c>
      <c r="I10" s="269" t="s">
        <v>669</v>
      </c>
      <c r="J10" s="269" t="s">
        <v>68</v>
      </c>
      <c r="K10" s="269" t="s">
        <v>69</v>
      </c>
      <c r="L10" s="269" t="s">
        <v>747</v>
      </c>
    </row>
    <row r="11" spans="1:12" s="13" customFormat="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12.75">
      <c r="A12" s="16">
        <v>1</v>
      </c>
      <c r="B12" s="17" t="s">
        <v>871</v>
      </c>
      <c r="C12" s="298">
        <v>391.4075</v>
      </c>
      <c r="D12" s="298">
        <v>3.92</v>
      </c>
      <c r="E12" s="298">
        <v>387.481317985547</v>
      </c>
      <c r="F12" s="298">
        <v>364.32412404401435</v>
      </c>
      <c r="G12" s="298">
        <v>27.07719394153264</v>
      </c>
      <c r="H12" s="127" t="s">
        <v>872</v>
      </c>
      <c r="I12" s="127" t="s">
        <v>872</v>
      </c>
      <c r="J12" s="127" t="s">
        <v>872</v>
      </c>
      <c r="K12" s="127" t="s">
        <v>872</v>
      </c>
      <c r="L12" s="127" t="s">
        <v>872</v>
      </c>
    </row>
    <row r="13" spans="1:12" ht="12.75">
      <c r="A13" s="16">
        <v>2</v>
      </c>
      <c r="B13" s="17" t="s">
        <v>862</v>
      </c>
      <c r="C13" s="298">
        <v>199.2405</v>
      </c>
      <c r="D13" s="298">
        <v>2</v>
      </c>
      <c r="E13" s="298">
        <v>197.24193209404348</v>
      </c>
      <c r="F13" s="298">
        <v>185.45408720219064</v>
      </c>
      <c r="G13" s="298">
        <v>13.787844891852842</v>
      </c>
      <c r="H13" s="127" t="s">
        <v>872</v>
      </c>
      <c r="I13" s="127" t="s">
        <v>872</v>
      </c>
      <c r="J13" s="127" t="s">
        <v>872</v>
      </c>
      <c r="K13" s="127" t="s">
        <v>872</v>
      </c>
      <c r="L13" s="127" t="s">
        <v>872</v>
      </c>
    </row>
    <row r="14" spans="1:12" ht="12.75">
      <c r="A14" s="16">
        <v>3</v>
      </c>
      <c r="B14" s="17" t="s">
        <v>863</v>
      </c>
      <c r="C14" s="298">
        <v>173.376</v>
      </c>
      <c r="D14" s="298">
        <v>1.74</v>
      </c>
      <c r="E14" s="298">
        <v>171.63687713460308</v>
      </c>
      <c r="F14" s="298">
        <v>161.37927691793087</v>
      </c>
      <c r="G14" s="298">
        <v>11.997600216672225</v>
      </c>
      <c r="H14" s="127" t="s">
        <v>872</v>
      </c>
      <c r="I14" s="127" t="s">
        <v>872</v>
      </c>
      <c r="J14" s="127" t="s">
        <v>872</v>
      </c>
      <c r="K14" s="127" t="s">
        <v>872</v>
      </c>
      <c r="L14" s="127" t="s">
        <v>872</v>
      </c>
    </row>
    <row r="15" spans="1:12" ht="12.75">
      <c r="A15" s="16">
        <v>4</v>
      </c>
      <c r="B15" s="17" t="s">
        <v>864</v>
      </c>
      <c r="C15" s="298">
        <v>395.385</v>
      </c>
      <c r="D15" s="298">
        <v>3.96</v>
      </c>
      <c r="E15" s="298">
        <v>391.41891995354047</v>
      </c>
      <c r="F15" s="298">
        <v>368.02640160227537</v>
      </c>
      <c r="G15" s="298">
        <v>27.352518351265076</v>
      </c>
      <c r="H15" s="127" t="s">
        <v>872</v>
      </c>
      <c r="I15" s="127" t="s">
        <v>872</v>
      </c>
      <c r="J15" s="127" t="s">
        <v>872</v>
      </c>
      <c r="K15" s="127" t="s">
        <v>872</v>
      </c>
      <c r="L15" s="127" t="s">
        <v>872</v>
      </c>
    </row>
    <row r="16" spans="1:12" ht="12.75">
      <c r="A16" s="16">
        <v>5</v>
      </c>
      <c r="B16" s="17" t="s">
        <v>865</v>
      </c>
      <c r="C16" s="298">
        <v>405.103</v>
      </c>
      <c r="D16" s="298">
        <v>4.06</v>
      </c>
      <c r="E16" s="298">
        <v>401.0394393564225</v>
      </c>
      <c r="F16" s="298">
        <v>377.0719662311078</v>
      </c>
      <c r="G16" s="298">
        <v>28.027473125314714</v>
      </c>
      <c r="H16" s="127" t="s">
        <v>872</v>
      </c>
      <c r="I16" s="127" t="s">
        <v>872</v>
      </c>
      <c r="J16" s="127" t="s">
        <v>872</v>
      </c>
      <c r="K16" s="127" t="s">
        <v>872</v>
      </c>
      <c r="L16" s="127" t="s">
        <v>872</v>
      </c>
    </row>
    <row r="17" spans="1:12" ht="12.75">
      <c r="A17" s="16">
        <v>6</v>
      </c>
      <c r="B17" s="17" t="s">
        <v>866</v>
      </c>
      <c r="C17" s="298">
        <v>253.9795</v>
      </c>
      <c r="D17" s="298">
        <v>2.55</v>
      </c>
      <c r="E17" s="298">
        <v>251.43184890762228</v>
      </c>
      <c r="F17" s="298">
        <v>236.40543132831317</v>
      </c>
      <c r="G17" s="298">
        <v>17.576417579309123</v>
      </c>
      <c r="H17" s="127" t="s">
        <v>872</v>
      </c>
      <c r="I17" s="127" t="s">
        <v>872</v>
      </c>
      <c r="J17" s="127" t="s">
        <v>872</v>
      </c>
      <c r="K17" s="127" t="s">
        <v>872</v>
      </c>
      <c r="L17" s="127" t="s">
        <v>872</v>
      </c>
    </row>
    <row r="18" spans="1:12" ht="12.75">
      <c r="A18" s="16">
        <v>7</v>
      </c>
      <c r="B18" s="17" t="s">
        <v>867</v>
      </c>
      <c r="C18" s="298">
        <v>179.8045</v>
      </c>
      <c r="D18" s="298">
        <v>1.8</v>
      </c>
      <c r="E18" s="298">
        <v>178.00089328827943</v>
      </c>
      <c r="F18" s="298">
        <v>167.36295794452576</v>
      </c>
      <c r="G18" s="298">
        <v>12.43793534375368</v>
      </c>
      <c r="H18" s="127" t="s">
        <v>872</v>
      </c>
      <c r="I18" s="127" t="s">
        <v>872</v>
      </c>
      <c r="J18" s="127" t="s">
        <v>872</v>
      </c>
      <c r="K18" s="127" t="s">
        <v>872</v>
      </c>
      <c r="L18" s="127" t="s">
        <v>872</v>
      </c>
    </row>
    <row r="19" spans="1:14" ht="12.75">
      <c r="A19" s="16">
        <v>8</v>
      </c>
      <c r="B19" s="17" t="s">
        <v>868</v>
      </c>
      <c r="C19" s="298">
        <v>88.709</v>
      </c>
      <c r="D19" s="298">
        <v>0.89</v>
      </c>
      <c r="E19" s="298">
        <v>87.8191660537416</v>
      </c>
      <c r="F19" s="298">
        <v>82.57079570478457</v>
      </c>
      <c r="G19" s="298">
        <v>6.138370348957025</v>
      </c>
      <c r="H19" s="127" t="s">
        <v>872</v>
      </c>
      <c r="I19" s="127" t="s">
        <v>872</v>
      </c>
      <c r="J19" s="127" t="s">
        <v>872</v>
      </c>
      <c r="K19" s="127" t="s">
        <v>872</v>
      </c>
      <c r="L19" s="127" t="s">
        <v>872</v>
      </c>
      <c r="N19" s="14">
        <v>2066.0703947737998</v>
      </c>
    </row>
    <row r="20" spans="1:14" ht="12.75">
      <c r="A20" s="3" t="s">
        <v>16</v>
      </c>
      <c r="B20" s="24"/>
      <c r="C20" s="299">
        <f>SUM(C12:C19)</f>
        <v>2087.005</v>
      </c>
      <c r="D20" s="299">
        <f>SUM(D12:D19)</f>
        <v>20.92</v>
      </c>
      <c r="E20" s="299">
        <f>SUM(E12:E19)</f>
        <v>2066.0703947737998</v>
      </c>
      <c r="F20" s="299">
        <f>SUM(F12:F19)</f>
        <v>1942.5950409751426</v>
      </c>
      <c r="G20" s="299">
        <f>SUM(G12:G19)</f>
        <v>144.3953537986573</v>
      </c>
      <c r="H20" s="127" t="s">
        <v>872</v>
      </c>
      <c r="I20" s="127" t="s">
        <v>872</v>
      </c>
      <c r="J20" s="127" t="s">
        <v>872</v>
      </c>
      <c r="K20" s="127" t="s">
        <v>872</v>
      </c>
      <c r="L20" s="127" t="s">
        <v>872</v>
      </c>
      <c r="N20" s="14">
        <v>1379.6700151274</v>
      </c>
    </row>
    <row r="21" spans="1:14" ht="12.75">
      <c r="A21" s="18" t="s">
        <v>748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N21" s="14">
        <f>SUM(N19:N20)</f>
        <v>3445.7404099011997</v>
      </c>
    </row>
    <row r="22" spans="1:12" ht="12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ht="12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12.7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2" ht="15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0" ht="12.75">
      <c r="A26" s="10"/>
      <c r="B26" s="25"/>
      <c r="C26" s="25"/>
      <c r="D26" s="19"/>
      <c r="E26" s="19"/>
      <c r="F26" s="19"/>
      <c r="G26" s="19"/>
      <c r="H26" s="19"/>
      <c r="I26" s="19"/>
      <c r="J26" s="19"/>
    </row>
    <row r="27" spans="1:12" ht="12.75">
      <c r="A27" s="13" t="s">
        <v>19</v>
      </c>
      <c r="B27" s="13"/>
      <c r="C27" s="13"/>
      <c r="D27" s="13"/>
      <c r="E27" s="13"/>
      <c r="K27" s="283" t="s">
        <v>902</v>
      </c>
      <c r="L27" s="14"/>
    </row>
    <row r="28" spans="11:12" ht="12.75">
      <c r="K28" s="283" t="s">
        <v>890</v>
      </c>
      <c r="L28" s="14"/>
    </row>
    <row r="29" spans="11:12" ht="12.75">
      <c r="K29" s="283" t="s">
        <v>892</v>
      </c>
      <c r="L29" s="14"/>
    </row>
    <row r="30" spans="1:10" ht="12.75">
      <c r="A30" s="13"/>
      <c r="J30" s="26" t="s">
        <v>82</v>
      </c>
    </row>
  </sheetData>
  <sheetProtection/>
  <mergeCells count="11">
    <mergeCell ref="F7:L7"/>
    <mergeCell ref="A9:A10"/>
    <mergeCell ref="B9:B10"/>
    <mergeCell ref="C9:G9"/>
    <mergeCell ref="H9:L9"/>
    <mergeCell ref="I8:L8"/>
    <mergeCell ref="L1:M1"/>
    <mergeCell ref="A3:L3"/>
    <mergeCell ref="A2:L2"/>
    <mergeCell ref="A5:L5"/>
    <mergeCell ref="A7:B7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view="pageBreakPreview" zoomScale="120" zoomScaleSheetLayoutView="120" zoomScalePageLayoutView="0" workbookViewId="0" topLeftCell="A1">
      <selection activeCell="A1" sqref="A1:D1"/>
    </sheetView>
  </sheetViews>
  <sheetFormatPr defaultColWidth="9.140625" defaultRowHeight="12.75"/>
  <cols>
    <col min="1" max="1" width="8.7109375" style="0" customWidth="1"/>
    <col min="2" max="2" width="11.00390625" style="0" customWidth="1"/>
    <col min="3" max="3" width="114.57421875" style="0" customWidth="1"/>
  </cols>
  <sheetData>
    <row r="1" spans="1:7" ht="21.75" customHeight="1">
      <c r="A1" s="487" t="s">
        <v>568</v>
      </c>
      <c r="B1" s="487"/>
      <c r="C1" s="487"/>
      <c r="D1" s="487"/>
      <c r="E1" s="254"/>
      <c r="F1" s="254"/>
      <c r="G1" s="254"/>
    </row>
    <row r="2" spans="1:3" ht="12.75">
      <c r="A2" s="3" t="s">
        <v>72</v>
      </c>
      <c r="B2" s="3" t="s">
        <v>569</v>
      </c>
      <c r="C2" s="3" t="s">
        <v>570</v>
      </c>
    </row>
    <row r="3" spans="1:3" ht="12.75">
      <c r="A3" s="7">
        <v>1</v>
      </c>
      <c r="B3" s="255" t="s">
        <v>571</v>
      </c>
      <c r="C3" s="255" t="s">
        <v>783</v>
      </c>
    </row>
    <row r="4" spans="1:3" ht="12.75">
      <c r="A4" s="7">
        <v>2</v>
      </c>
      <c r="B4" s="255" t="s">
        <v>572</v>
      </c>
      <c r="C4" s="255" t="s">
        <v>784</v>
      </c>
    </row>
    <row r="5" spans="1:3" ht="12.75">
      <c r="A5" s="7">
        <v>3</v>
      </c>
      <c r="B5" s="255" t="s">
        <v>573</v>
      </c>
      <c r="C5" s="255" t="s">
        <v>785</v>
      </c>
    </row>
    <row r="6" spans="1:3" ht="12.75">
      <c r="A6" s="7">
        <v>4</v>
      </c>
      <c r="B6" s="255" t="s">
        <v>574</v>
      </c>
      <c r="C6" s="255" t="s">
        <v>786</v>
      </c>
    </row>
    <row r="7" spans="1:3" ht="12.75">
      <c r="A7" s="7">
        <v>5</v>
      </c>
      <c r="B7" s="255" t="s">
        <v>575</v>
      </c>
      <c r="C7" s="255" t="s">
        <v>787</v>
      </c>
    </row>
    <row r="8" spans="1:3" ht="12.75">
      <c r="A8" s="7">
        <v>6</v>
      </c>
      <c r="B8" s="255" t="s">
        <v>576</v>
      </c>
      <c r="C8" s="255" t="s">
        <v>788</v>
      </c>
    </row>
    <row r="9" spans="1:3" ht="12.75">
      <c r="A9" s="7">
        <v>7</v>
      </c>
      <c r="B9" s="255" t="s">
        <v>577</v>
      </c>
      <c r="C9" s="255" t="s">
        <v>789</v>
      </c>
    </row>
    <row r="10" spans="1:3" ht="12.75">
      <c r="A10" s="7">
        <v>8</v>
      </c>
      <c r="B10" s="255" t="s">
        <v>578</v>
      </c>
      <c r="C10" s="255" t="s">
        <v>790</v>
      </c>
    </row>
    <row r="11" spans="1:3" ht="12.75">
      <c r="A11" s="7">
        <v>9</v>
      </c>
      <c r="B11" s="255" t="s">
        <v>579</v>
      </c>
      <c r="C11" s="255" t="s">
        <v>580</v>
      </c>
    </row>
    <row r="12" spans="1:3" ht="12.75">
      <c r="A12" s="7">
        <v>10</v>
      </c>
      <c r="B12" s="255" t="s">
        <v>777</v>
      </c>
      <c r="C12" s="255" t="s">
        <v>778</v>
      </c>
    </row>
    <row r="13" spans="1:3" ht="12.75">
      <c r="A13" s="7">
        <v>11</v>
      </c>
      <c r="B13" s="255" t="s">
        <v>581</v>
      </c>
      <c r="C13" s="255" t="s">
        <v>791</v>
      </c>
    </row>
    <row r="14" spans="1:3" ht="12.75">
      <c r="A14" s="7">
        <v>12</v>
      </c>
      <c r="B14" s="255" t="s">
        <v>582</v>
      </c>
      <c r="C14" s="255" t="s">
        <v>792</v>
      </c>
    </row>
    <row r="15" spans="1:3" ht="12.75">
      <c r="A15" s="7">
        <v>13</v>
      </c>
      <c r="B15" s="255" t="s">
        <v>583</v>
      </c>
      <c r="C15" s="255" t="s">
        <v>793</v>
      </c>
    </row>
    <row r="16" spans="1:3" ht="12.75">
      <c r="A16" s="7">
        <v>14</v>
      </c>
      <c r="B16" s="255" t="s">
        <v>584</v>
      </c>
      <c r="C16" s="255" t="s">
        <v>794</v>
      </c>
    </row>
    <row r="17" spans="1:3" ht="12.75">
      <c r="A17" s="7">
        <v>15</v>
      </c>
      <c r="B17" s="255" t="s">
        <v>585</v>
      </c>
      <c r="C17" s="255" t="s">
        <v>782</v>
      </c>
    </row>
    <row r="18" spans="1:3" ht="12.75">
      <c r="A18" s="7">
        <v>16</v>
      </c>
      <c r="B18" s="255" t="s">
        <v>586</v>
      </c>
      <c r="C18" s="255" t="s">
        <v>795</v>
      </c>
    </row>
    <row r="19" spans="1:3" ht="12.75">
      <c r="A19" s="7">
        <v>17</v>
      </c>
      <c r="B19" s="255" t="s">
        <v>587</v>
      </c>
      <c r="C19" s="255" t="s">
        <v>796</v>
      </c>
    </row>
    <row r="20" spans="1:3" ht="12.75">
      <c r="A20" s="7">
        <v>18</v>
      </c>
      <c r="B20" s="255" t="s">
        <v>588</v>
      </c>
      <c r="C20" s="255" t="s">
        <v>797</v>
      </c>
    </row>
    <row r="21" spans="1:3" ht="12.75">
      <c r="A21" s="7">
        <v>19</v>
      </c>
      <c r="B21" s="255" t="s">
        <v>589</v>
      </c>
      <c r="C21" s="255" t="s">
        <v>798</v>
      </c>
    </row>
    <row r="22" spans="1:3" ht="12.75">
      <c r="A22" s="7">
        <v>20</v>
      </c>
      <c r="B22" s="255" t="s">
        <v>590</v>
      </c>
      <c r="C22" s="255" t="s">
        <v>799</v>
      </c>
    </row>
    <row r="23" spans="1:3" ht="12.75">
      <c r="A23" s="7">
        <v>21</v>
      </c>
      <c r="B23" s="255" t="s">
        <v>591</v>
      </c>
      <c r="C23" s="255" t="s">
        <v>800</v>
      </c>
    </row>
    <row r="24" spans="1:3" ht="12.75">
      <c r="A24" s="7">
        <v>22</v>
      </c>
      <c r="B24" s="255" t="s">
        <v>592</v>
      </c>
      <c r="C24" s="255" t="s">
        <v>593</v>
      </c>
    </row>
    <row r="25" spans="1:3" ht="12.75">
      <c r="A25" s="7">
        <v>23</v>
      </c>
      <c r="B25" s="255" t="s">
        <v>594</v>
      </c>
      <c r="C25" s="255" t="s">
        <v>595</v>
      </c>
    </row>
    <row r="26" spans="1:3" ht="12.75">
      <c r="A26" s="7">
        <v>24</v>
      </c>
      <c r="B26" s="255" t="s">
        <v>596</v>
      </c>
      <c r="C26" s="255" t="s">
        <v>801</v>
      </c>
    </row>
    <row r="27" spans="1:3" ht="12.75">
      <c r="A27" s="7">
        <v>25</v>
      </c>
      <c r="B27" s="255" t="s">
        <v>597</v>
      </c>
      <c r="C27" s="255" t="s">
        <v>802</v>
      </c>
    </row>
    <row r="28" spans="1:3" ht="12.75">
      <c r="A28" s="7">
        <v>26</v>
      </c>
      <c r="B28" s="255" t="s">
        <v>598</v>
      </c>
      <c r="C28" s="255" t="s">
        <v>803</v>
      </c>
    </row>
    <row r="29" spans="1:3" ht="12.75">
      <c r="A29" s="7">
        <v>27</v>
      </c>
      <c r="B29" s="255" t="s">
        <v>599</v>
      </c>
      <c r="C29" s="255" t="s">
        <v>600</v>
      </c>
    </row>
    <row r="30" spans="1:3" ht="12.75">
      <c r="A30" s="7">
        <v>28</v>
      </c>
      <c r="B30" s="255" t="s">
        <v>601</v>
      </c>
      <c r="C30" s="255" t="s">
        <v>602</v>
      </c>
    </row>
    <row r="31" spans="1:3" ht="12.75">
      <c r="A31" s="7">
        <v>29</v>
      </c>
      <c r="B31" s="255" t="s">
        <v>603</v>
      </c>
      <c r="C31" s="255" t="s">
        <v>604</v>
      </c>
    </row>
    <row r="32" spans="1:3" ht="12.75">
      <c r="A32" s="7">
        <v>30</v>
      </c>
      <c r="B32" s="255" t="s">
        <v>776</v>
      </c>
      <c r="C32" s="255" t="s">
        <v>775</v>
      </c>
    </row>
    <row r="33" spans="1:3" ht="12.75">
      <c r="A33" s="7">
        <v>31</v>
      </c>
      <c r="B33" s="255" t="s">
        <v>858</v>
      </c>
      <c r="C33" s="255" t="s">
        <v>859</v>
      </c>
    </row>
    <row r="34" spans="1:3" ht="12.75">
      <c r="A34" s="7">
        <v>32</v>
      </c>
      <c r="B34" s="255" t="s">
        <v>605</v>
      </c>
      <c r="C34" s="255" t="s">
        <v>606</v>
      </c>
    </row>
    <row r="35" spans="1:3" ht="12.75">
      <c r="A35" s="7">
        <v>33</v>
      </c>
      <c r="B35" s="255" t="s">
        <v>607</v>
      </c>
      <c r="C35" s="255" t="s">
        <v>606</v>
      </c>
    </row>
    <row r="36" spans="1:3" ht="12.75">
      <c r="A36" s="7">
        <v>34</v>
      </c>
      <c r="B36" s="255" t="s">
        <v>608</v>
      </c>
      <c r="C36" s="255" t="s">
        <v>609</v>
      </c>
    </row>
    <row r="37" spans="1:3" ht="12.75">
      <c r="A37" s="7">
        <v>35</v>
      </c>
      <c r="B37" s="255" t="s">
        <v>610</v>
      </c>
      <c r="C37" s="255" t="s">
        <v>611</v>
      </c>
    </row>
    <row r="38" spans="1:3" ht="12.75">
      <c r="A38" s="7">
        <v>36</v>
      </c>
      <c r="B38" s="255" t="s">
        <v>612</v>
      </c>
      <c r="C38" s="255" t="s">
        <v>613</v>
      </c>
    </row>
    <row r="39" spans="1:3" ht="12.75">
      <c r="A39" s="7">
        <v>37</v>
      </c>
      <c r="B39" s="255" t="s">
        <v>614</v>
      </c>
      <c r="C39" s="255" t="s">
        <v>615</v>
      </c>
    </row>
    <row r="40" spans="1:3" ht="12.75">
      <c r="A40" s="7">
        <v>38</v>
      </c>
      <c r="B40" s="255" t="s">
        <v>616</v>
      </c>
      <c r="C40" s="255" t="s">
        <v>617</v>
      </c>
    </row>
    <row r="41" spans="1:3" ht="12.75">
      <c r="A41" s="7">
        <v>39</v>
      </c>
      <c r="B41" s="255" t="s">
        <v>618</v>
      </c>
      <c r="C41" s="255" t="s">
        <v>619</v>
      </c>
    </row>
    <row r="42" spans="1:3" ht="12.75">
      <c r="A42" s="7">
        <v>40</v>
      </c>
      <c r="B42" s="255" t="s">
        <v>620</v>
      </c>
      <c r="C42" s="255" t="s">
        <v>621</v>
      </c>
    </row>
    <row r="43" spans="1:3" ht="12.75">
      <c r="A43" s="7">
        <v>41</v>
      </c>
      <c r="B43" s="255" t="s">
        <v>622</v>
      </c>
      <c r="C43" s="255" t="s">
        <v>804</v>
      </c>
    </row>
    <row r="44" spans="1:3" ht="12.75">
      <c r="A44" s="7">
        <v>42</v>
      </c>
      <c r="B44" s="255" t="s">
        <v>623</v>
      </c>
      <c r="C44" s="255" t="s">
        <v>624</v>
      </c>
    </row>
    <row r="45" spans="1:3" ht="12.75">
      <c r="A45" s="7">
        <v>43</v>
      </c>
      <c r="B45" s="255" t="s">
        <v>625</v>
      </c>
      <c r="C45" s="255" t="s">
        <v>626</v>
      </c>
    </row>
    <row r="46" spans="1:3" ht="12.75">
      <c r="A46" s="7">
        <v>44</v>
      </c>
      <c r="B46" s="255" t="s">
        <v>627</v>
      </c>
      <c r="C46" s="255" t="s">
        <v>628</v>
      </c>
    </row>
    <row r="47" spans="1:3" ht="12.75">
      <c r="A47" s="7">
        <v>45</v>
      </c>
      <c r="B47" s="255" t="s">
        <v>629</v>
      </c>
      <c r="C47" s="255" t="s">
        <v>630</v>
      </c>
    </row>
    <row r="48" spans="1:3" ht="12.75">
      <c r="A48" s="7">
        <v>46</v>
      </c>
      <c r="B48" s="255" t="s">
        <v>631</v>
      </c>
      <c r="C48" s="255" t="s">
        <v>632</v>
      </c>
    </row>
    <row r="49" spans="1:3" ht="12.75">
      <c r="A49" s="7">
        <v>47</v>
      </c>
      <c r="B49" s="255" t="s">
        <v>633</v>
      </c>
      <c r="C49" s="255" t="s">
        <v>805</v>
      </c>
    </row>
    <row r="50" spans="1:3" ht="12.75">
      <c r="A50" s="7">
        <v>48</v>
      </c>
      <c r="B50" s="255" t="s">
        <v>634</v>
      </c>
      <c r="C50" s="255" t="s">
        <v>806</v>
      </c>
    </row>
    <row r="51" spans="1:3" ht="12.75">
      <c r="A51" s="7">
        <v>49</v>
      </c>
      <c r="B51" s="255" t="s">
        <v>635</v>
      </c>
      <c r="C51" s="255" t="s">
        <v>636</v>
      </c>
    </row>
    <row r="52" spans="1:3" ht="12.75">
      <c r="A52" s="7">
        <v>50</v>
      </c>
      <c r="B52" s="255" t="s">
        <v>637</v>
      </c>
      <c r="C52" s="255" t="s">
        <v>638</v>
      </c>
    </row>
    <row r="53" spans="1:3" ht="12.75">
      <c r="A53" s="7">
        <v>51</v>
      </c>
      <c r="B53" s="255" t="s">
        <v>639</v>
      </c>
      <c r="C53" s="255" t="s">
        <v>838</v>
      </c>
    </row>
    <row r="54" spans="1:3" ht="12.75">
      <c r="A54" s="7">
        <v>52</v>
      </c>
      <c r="B54" s="255" t="s">
        <v>640</v>
      </c>
      <c r="C54" s="255" t="s">
        <v>807</v>
      </c>
    </row>
    <row r="55" spans="1:3" ht="12.75">
      <c r="A55" s="7">
        <v>53</v>
      </c>
      <c r="B55" s="255" t="s">
        <v>641</v>
      </c>
      <c r="C55" s="255" t="s">
        <v>808</v>
      </c>
    </row>
    <row r="56" spans="1:3" ht="12.75">
      <c r="A56" s="7">
        <v>54</v>
      </c>
      <c r="B56" s="255" t="s">
        <v>642</v>
      </c>
      <c r="C56" s="255" t="s">
        <v>809</v>
      </c>
    </row>
    <row r="57" spans="1:3" ht="12.75">
      <c r="A57" s="7">
        <v>55</v>
      </c>
      <c r="B57" s="255" t="s">
        <v>643</v>
      </c>
      <c r="C57" s="255" t="s">
        <v>810</v>
      </c>
    </row>
    <row r="58" spans="1:3" ht="12.75">
      <c r="A58" s="7">
        <v>56</v>
      </c>
      <c r="B58" s="255" t="s">
        <v>644</v>
      </c>
      <c r="C58" s="255" t="s">
        <v>811</v>
      </c>
    </row>
    <row r="59" spans="1:3" ht="12.75">
      <c r="A59" s="7">
        <v>57</v>
      </c>
      <c r="B59" s="255" t="s">
        <v>645</v>
      </c>
      <c r="C59" s="255" t="s">
        <v>812</v>
      </c>
    </row>
    <row r="60" spans="1:3" ht="12.75">
      <c r="A60" s="7">
        <v>58</v>
      </c>
      <c r="B60" s="255" t="s">
        <v>646</v>
      </c>
      <c r="C60" s="255" t="s">
        <v>813</v>
      </c>
    </row>
    <row r="61" spans="1:3" ht="12.75">
      <c r="A61" s="7">
        <v>59</v>
      </c>
      <c r="B61" s="255" t="s">
        <v>647</v>
      </c>
      <c r="C61" s="255" t="s">
        <v>814</v>
      </c>
    </row>
    <row r="62" spans="1:3" ht="12.75">
      <c r="A62" s="7">
        <v>60</v>
      </c>
      <c r="B62" s="255" t="s">
        <v>648</v>
      </c>
      <c r="C62" s="255" t="s">
        <v>815</v>
      </c>
    </row>
    <row r="63" spans="1:3" ht="12.75">
      <c r="A63" s="7">
        <v>61</v>
      </c>
      <c r="B63" s="255" t="s">
        <v>649</v>
      </c>
      <c r="C63" s="255" t="s">
        <v>816</v>
      </c>
    </row>
    <row r="64" spans="1:3" ht="12.75">
      <c r="A64" s="7">
        <v>62</v>
      </c>
      <c r="B64" s="255" t="s">
        <v>650</v>
      </c>
      <c r="C64" s="255" t="s">
        <v>817</v>
      </c>
    </row>
    <row r="65" spans="1:3" ht="12.75">
      <c r="A65" s="7">
        <v>63</v>
      </c>
      <c r="B65" s="267" t="s">
        <v>779</v>
      </c>
      <c r="C65" s="267" t="s">
        <v>780</v>
      </c>
    </row>
    <row r="66" spans="1:3" ht="12.75">
      <c r="A66" s="7">
        <v>64</v>
      </c>
      <c r="B66" s="267" t="s">
        <v>781</v>
      </c>
      <c r="C66" s="267" t="s">
        <v>782</v>
      </c>
    </row>
  </sheetData>
  <sheetProtection/>
  <mergeCells count="1">
    <mergeCell ref="A1:D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zoomScaleSheetLayoutView="90" zoomScalePageLayoutView="0" workbookViewId="0" topLeftCell="A1">
      <selection activeCell="S16" sqref="S16:S18"/>
    </sheetView>
  </sheetViews>
  <sheetFormatPr defaultColWidth="9.140625" defaultRowHeight="12.75"/>
  <cols>
    <col min="1" max="1" width="6.00390625" style="14" customWidth="1"/>
    <col min="2" max="2" width="15.421875" style="14" bestFit="1" customWidth="1"/>
    <col min="3" max="3" width="10.28125" style="14" bestFit="1" customWidth="1"/>
    <col min="4" max="4" width="8.7109375" style="14" bestFit="1" customWidth="1"/>
    <col min="5" max="5" width="8.7109375" style="14" customWidth="1"/>
    <col min="6" max="6" width="10.57421875" style="14" bestFit="1" customWidth="1"/>
    <col min="7" max="7" width="10.140625" style="14" bestFit="1" customWidth="1"/>
    <col min="8" max="8" width="10.28125" style="14" bestFit="1" customWidth="1"/>
    <col min="9" max="9" width="11.00390625" style="14" bestFit="1" customWidth="1"/>
    <col min="10" max="10" width="8.7109375" style="14" bestFit="1" customWidth="1"/>
    <col min="11" max="11" width="10.57421875" style="14" bestFit="1" customWidth="1"/>
    <col min="12" max="12" width="12.140625" style="14" bestFit="1" customWidth="1"/>
    <col min="13" max="13" width="9.140625" style="14" hidden="1" customWidth="1"/>
    <col min="14" max="16384" width="9.140625" style="14" customWidth="1"/>
  </cols>
  <sheetData>
    <row r="1" spans="4:16" ht="15">
      <c r="D1" s="29"/>
      <c r="E1" s="29"/>
      <c r="F1" s="29"/>
      <c r="G1" s="29"/>
      <c r="H1" s="29"/>
      <c r="I1" s="29"/>
      <c r="J1" s="29"/>
      <c r="K1" s="29"/>
      <c r="L1" s="594" t="s">
        <v>70</v>
      </c>
      <c r="M1" s="594"/>
      <c r="N1" s="594"/>
      <c r="O1" s="36"/>
      <c r="P1" s="36"/>
    </row>
    <row r="2" spans="1:16" ht="15">
      <c r="A2" s="587" t="s">
        <v>0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38"/>
      <c r="N2" s="38"/>
      <c r="O2" s="38"/>
      <c r="P2" s="38"/>
    </row>
    <row r="3" spans="1:16" ht="20.25">
      <c r="A3" s="596" t="s">
        <v>651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37"/>
      <c r="N3" s="37"/>
      <c r="O3" s="37"/>
      <c r="P3" s="37"/>
    </row>
    <row r="4" ht="10.5" customHeight="1"/>
    <row r="5" spans="1:12" ht="19.5" customHeight="1">
      <c r="A5" s="591" t="s">
        <v>751</v>
      </c>
      <c r="B5" s="591"/>
      <c r="C5" s="591"/>
      <c r="D5" s="591"/>
      <c r="E5" s="591"/>
      <c r="F5" s="591"/>
      <c r="G5" s="591"/>
      <c r="H5" s="591"/>
      <c r="I5" s="591"/>
      <c r="J5" s="591"/>
      <c r="K5" s="591"/>
      <c r="L5" s="591"/>
    </row>
    <row r="6" spans="1:12" ht="12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12.75">
      <c r="A7" s="537" t="s">
        <v>889</v>
      </c>
      <c r="B7" s="537"/>
      <c r="F7" s="595" t="s">
        <v>17</v>
      </c>
      <c r="G7" s="595"/>
      <c r="H7" s="595"/>
      <c r="I7" s="595"/>
      <c r="J7" s="595"/>
      <c r="K7" s="595"/>
      <c r="L7" s="595"/>
    </row>
    <row r="8" spans="1:12" ht="12.75">
      <c r="A8" s="13"/>
      <c r="F8" s="15"/>
      <c r="G8" s="88"/>
      <c r="H8" s="88"/>
      <c r="I8" s="580" t="s">
        <v>821</v>
      </c>
      <c r="J8" s="580"/>
      <c r="K8" s="580"/>
      <c r="L8" s="580"/>
    </row>
    <row r="9" spans="1:18" s="13" customFormat="1" ht="12.75">
      <c r="A9" s="546" t="s">
        <v>2</v>
      </c>
      <c r="B9" s="546" t="s">
        <v>3</v>
      </c>
      <c r="C9" s="588" t="s">
        <v>18</v>
      </c>
      <c r="D9" s="589"/>
      <c r="E9" s="589"/>
      <c r="F9" s="589"/>
      <c r="G9" s="589"/>
      <c r="H9" s="588" t="s">
        <v>40</v>
      </c>
      <c r="I9" s="589"/>
      <c r="J9" s="589"/>
      <c r="K9" s="589"/>
      <c r="L9" s="589"/>
      <c r="R9" s="25"/>
    </row>
    <row r="10" spans="1:12" s="13" customFormat="1" ht="63.75">
      <c r="A10" s="546"/>
      <c r="B10" s="546"/>
      <c r="C10" s="269" t="s">
        <v>668</v>
      </c>
      <c r="D10" s="269" t="s">
        <v>670</v>
      </c>
      <c r="E10" s="269" t="s">
        <v>68</v>
      </c>
      <c r="F10" s="269" t="s">
        <v>69</v>
      </c>
      <c r="G10" s="269" t="s">
        <v>749</v>
      </c>
      <c r="H10" s="269" t="s">
        <v>668</v>
      </c>
      <c r="I10" s="269" t="s">
        <v>670</v>
      </c>
      <c r="J10" s="269" t="s">
        <v>68</v>
      </c>
      <c r="K10" s="269" t="s">
        <v>69</v>
      </c>
      <c r="L10" s="269" t="s">
        <v>750</v>
      </c>
    </row>
    <row r="11" spans="1:17" s="13" customFormat="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O11" s="13">
        <v>2.91</v>
      </c>
      <c r="P11" s="13">
        <v>3.92</v>
      </c>
      <c r="Q11" s="13">
        <f>O11+P11</f>
        <v>6.83</v>
      </c>
    </row>
    <row r="12" spans="1:17" ht="12.75">
      <c r="A12" s="16">
        <v>1</v>
      </c>
      <c r="B12" s="17" t="s">
        <v>871</v>
      </c>
      <c r="C12" s="298">
        <v>321.156</v>
      </c>
      <c r="D12" s="298">
        <v>2.91</v>
      </c>
      <c r="E12" s="298">
        <v>318.257095148495</v>
      </c>
      <c r="F12" s="298">
        <v>297.85436259377406</v>
      </c>
      <c r="G12" s="298">
        <f>D12+E12-F12</f>
        <v>23.31273255472098</v>
      </c>
      <c r="H12" s="127" t="s">
        <v>872</v>
      </c>
      <c r="I12" s="127" t="s">
        <v>872</v>
      </c>
      <c r="J12" s="127" t="s">
        <v>872</v>
      </c>
      <c r="K12" s="127" t="s">
        <v>872</v>
      </c>
      <c r="L12" s="127" t="s">
        <v>872</v>
      </c>
      <c r="O12" s="14">
        <v>1.58</v>
      </c>
      <c r="P12" s="14">
        <v>2</v>
      </c>
      <c r="Q12" s="13">
        <f aca="true" t="shared" si="0" ref="Q12:Q19">O12+P12</f>
        <v>3.58</v>
      </c>
    </row>
    <row r="13" spans="1:17" ht="12.75">
      <c r="A13" s="16">
        <v>2</v>
      </c>
      <c r="B13" s="17" t="s">
        <v>862</v>
      </c>
      <c r="C13" s="298">
        <v>175.329</v>
      </c>
      <c r="D13" s="298">
        <v>1.58</v>
      </c>
      <c r="E13" s="298">
        <v>173.74639812206678</v>
      </c>
      <c r="F13" s="298">
        <v>162.60791496719293</v>
      </c>
      <c r="G13" s="298">
        <f aca="true" t="shared" si="1" ref="G13:G19">D13+E13-F13</f>
        <v>12.718483154873866</v>
      </c>
      <c r="H13" s="127" t="s">
        <v>872</v>
      </c>
      <c r="I13" s="127" t="s">
        <v>872</v>
      </c>
      <c r="J13" s="127" t="s">
        <v>872</v>
      </c>
      <c r="K13" s="127" t="s">
        <v>872</v>
      </c>
      <c r="L13" s="127" t="s">
        <v>872</v>
      </c>
      <c r="O13" s="14">
        <v>1.07</v>
      </c>
      <c r="P13" s="14">
        <v>1.74</v>
      </c>
      <c r="Q13" s="13">
        <f t="shared" si="0"/>
        <v>2.81</v>
      </c>
    </row>
    <row r="14" spans="1:17" ht="12.75">
      <c r="A14" s="16">
        <v>3</v>
      </c>
      <c r="B14" s="17" t="s">
        <v>863</v>
      </c>
      <c r="C14" s="298">
        <v>118.206</v>
      </c>
      <c r="D14" s="298">
        <v>1.07</v>
      </c>
      <c r="E14" s="298">
        <v>117.1390171415854</v>
      </c>
      <c r="F14" s="298">
        <v>109.62950337144459</v>
      </c>
      <c r="G14" s="298">
        <f t="shared" si="1"/>
        <v>8.579513770140807</v>
      </c>
      <c r="H14" s="127" t="s">
        <v>872</v>
      </c>
      <c r="I14" s="127" t="s">
        <v>872</v>
      </c>
      <c r="J14" s="127" t="s">
        <v>872</v>
      </c>
      <c r="K14" s="127" t="s">
        <v>872</v>
      </c>
      <c r="L14" s="127" t="s">
        <v>872</v>
      </c>
      <c r="O14" s="14">
        <v>1.65</v>
      </c>
      <c r="P14" s="14">
        <v>3.96</v>
      </c>
      <c r="Q14" s="13">
        <f t="shared" si="0"/>
        <v>5.609999999999999</v>
      </c>
    </row>
    <row r="15" spans="1:17" ht="12.75">
      <c r="A15" s="16">
        <v>4</v>
      </c>
      <c r="B15" s="17" t="s">
        <v>864</v>
      </c>
      <c r="C15" s="298">
        <v>182.622</v>
      </c>
      <c r="D15" s="298">
        <v>1.65</v>
      </c>
      <c r="E15" s="298">
        <v>180.97356807971346</v>
      </c>
      <c r="F15" s="298">
        <v>169.3717676319303</v>
      </c>
      <c r="G15" s="298">
        <f t="shared" si="1"/>
        <v>13.251800447783154</v>
      </c>
      <c r="H15" s="127" t="s">
        <v>872</v>
      </c>
      <c r="I15" s="127" t="s">
        <v>872</v>
      </c>
      <c r="J15" s="127" t="s">
        <v>872</v>
      </c>
      <c r="K15" s="127" t="s">
        <v>872</v>
      </c>
      <c r="L15" s="127" t="s">
        <v>872</v>
      </c>
      <c r="O15" s="14">
        <v>2.37</v>
      </c>
      <c r="P15" s="14">
        <v>4.06</v>
      </c>
      <c r="Q15" s="13">
        <f t="shared" si="0"/>
        <v>6.43</v>
      </c>
    </row>
    <row r="16" spans="1:19" ht="12.75">
      <c r="A16" s="16">
        <v>5</v>
      </c>
      <c r="B16" s="17" t="s">
        <v>865</v>
      </c>
      <c r="C16" s="298">
        <v>262.251</v>
      </c>
      <c r="D16" s="298">
        <v>2.37</v>
      </c>
      <c r="E16" s="298">
        <v>259.8837993367334</v>
      </c>
      <c r="F16" s="298">
        <v>243.22324491704916</v>
      </c>
      <c r="G16" s="298">
        <f t="shared" si="1"/>
        <v>19.030554419684222</v>
      </c>
      <c r="H16" s="127" t="s">
        <v>872</v>
      </c>
      <c r="I16" s="127" t="s">
        <v>872</v>
      </c>
      <c r="J16" s="127" t="s">
        <v>872</v>
      </c>
      <c r="K16" s="127" t="s">
        <v>872</v>
      </c>
      <c r="L16" s="127" t="s">
        <v>872</v>
      </c>
      <c r="O16" s="14">
        <v>1.34</v>
      </c>
      <c r="P16" s="14">
        <v>2.55</v>
      </c>
      <c r="Q16" s="13">
        <f t="shared" si="0"/>
        <v>3.8899999999999997</v>
      </c>
      <c r="S16" s="483">
        <v>144.3953537986573</v>
      </c>
    </row>
    <row r="17" spans="1:19" ht="12.75">
      <c r="A17" s="16">
        <v>6</v>
      </c>
      <c r="B17" s="17" t="s">
        <v>866</v>
      </c>
      <c r="C17" s="298">
        <v>148.929</v>
      </c>
      <c r="D17" s="298">
        <v>1.34</v>
      </c>
      <c r="E17" s="298">
        <v>147.58469691791595</v>
      </c>
      <c r="F17" s="298">
        <v>138.12338043420698</v>
      </c>
      <c r="G17" s="298">
        <f t="shared" si="1"/>
        <v>10.801316483708973</v>
      </c>
      <c r="H17" s="127" t="s">
        <v>872</v>
      </c>
      <c r="I17" s="127" t="s">
        <v>872</v>
      </c>
      <c r="J17" s="127" t="s">
        <v>872</v>
      </c>
      <c r="K17" s="127" t="s">
        <v>872</v>
      </c>
      <c r="L17" s="127" t="s">
        <v>872</v>
      </c>
      <c r="O17" s="14">
        <v>0.84</v>
      </c>
      <c r="P17" s="14">
        <v>1.8</v>
      </c>
      <c r="Q17" s="13">
        <f t="shared" si="0"/>
        <v>2.64</v>
      </c>
      <c r="S17" s="483">
        <v>101.01748086221964</v>
      </c>
    </row>
    <row r="18" spans="1:19" ht="12.75">
      <c r="A18" s="16">
        <v>7</v>
      </c>
      <c r="B18" s="17" t="s">
        <v>867</v>
      </c>
      <c r="C18" s="298">
        <v>93.489</v>
      </c>
      <c r="D18" s="298">
        <v>0.84</v>
      </c>
      <c r="E18" s="298">
        <v>92.64512438919917</v>
      </c>
      <c r="F18" s="298">
        <v>86.7058579149365</v>
      </c>
      <c r="G18" s="298">
        <f t="shared" si="1"/>
        <v>6.77926647426267</v>
      </c>
      <c r="H18" s="127" t="s">
        <v>872</v>
      </c>
      <c r="I18" s="127" t="s">
        <v>872</v>
      </c>
      <c r="J18" s="127" t="s">
        <v>872</v>
      </c>
      <c r="K18" s="127" t="s">
        <v>872</v>
      </c>
      <c r="L18" s="127" t="s">
        <v>872</v>
      </c>
      <c r="O18" s="14">
        <v>0.81</v>
      </c>
      <c r="P18" s="14">
        <v>0.89</v>
      </c>
      <c r="Q18" s="13">
        <f t="shared" si="0"/>
        <v>1.7000000000000002</v>
      </c>
      <c r="S18" s="483">
        <f>SUM(S16:S17)</f>
        <v>245.41283466087697</v>
      </c>
    </row>
    <row r="19" spans="1:17" ht="12.75">
      <c r="A19" s="16">
        <v>8</v>
      </c>
      <c r="B19" s="17" t="s">
        <v>868</v>
      </c>
      <c r="C19" s="298">
        <v>90.255</v>
      </c>
      <c r="D19" s="298">
        <v>0.81</v>
      </c>
      <c r="E19" s="298">
        <v>89.44031599169068</v>
      </c>
      <c r="F19" s="298">
        <v>83.70650243464571</v>
      </c>
      <c r="G19" s="298">
        <f t="shared" si="1"/>
        <v>6.54381355704497</v>
      </c>
      <c r="H19" s="127" t="s">
        <v>872</v>
      </c>
      <c r="I19" s="127" t="s">
        <v>872</v>
      </c>
      <c r="J19" s="127" t="s">
        <v>872</v>
      </c>
      <c r="K19" s="127" t="s">
        <v>872</v>
      </c>
      <c r="L19" s="127" t="s">
        <v>872</v>
      </c>
      <c r="O19" s="14">
        <v>12.570000000000002</v>
      </c>
      <c r="P19" s="14">
        <v>20.92</v>
      </c>
      <c r="Q19" s="13">
        <f t="shared" si="0"/>
        <v>33.49</v>
      </c>
    </row>
    <row r="20" spans="1:12" ht="12.75">
      <c r="A20" s="3" t="s">
        <v>16</v>
      </c>
      <c r="B20" s="24"/>
      <c r="C20" s="299">
        <f>SUM(C12:C19)</f>
        <v>1392.237</v>
      </c>
      <c r="D20" s="299">
        <f>SUM(D12:D19)</f>
        <v>12.570000000000002</v>
      </c>
      <c r="E20" s="299">
        <f>SUM(E12:E19)</f>
        <v>1379.6700151274</v>
      </c>
      <c r="F20" s="299">
        <f>SUM(F12:F19)</f>
        <v>1291.2225342651805</v>
      </c>
      <c r="G20" s="299">
        <f>SUM(G12:G19)</f>
        <v>101.01748086221964</v>
      </c>
      <c r="H20" s="127" t="s">
        <v>872</v>
      </c>
      <c r="I20" s="127" t="s">
        <v>872</v>
      </c>
      <c r="J20" s="127" t="s">
        <v>872</v>
      </c>
      <c r="K20" s="127" t="s">
        <v>872</v>
      </c>
      <c r="L20" s="127" t="s">
        <v>872</v>
      </c>
    </row>
    <row r="21" spans="1:12" ht="12.75">
      <c r="A21" s="18" t="s">
        <v>748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ht="15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5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5.7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5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12.75">
      <c r="A26" s="13" t="s">
        <v>19</v>
      </c>
      <c r="B26" s="13"/>
      <c r="C26" s="13"/>
      <c r="D26" s="13"/>
      <c r="E26" s="13"/>
      <c r="K26" s="283" t="s">
        <v>902</v>
      </c>
      <c r="L26" s="14"/>
    </row>
    <row r="27" spans="11:12" ht="12.75">
      <c r="K27" s="283" t="s">
        <v>890</v>
      </c>
      <c r="L27" s="14"/>
    </row>
    <row r="28" spans="11:12" ht="12.75">
      <c r="K28" s="283" t="s">
        <v>892</v>
      </c>
      <c r="L28" s="14"/>
    </row>
    <row r="29" spans="1:13" ht="12.75">
      <c r="A29" s="13"/>
      <c r="B29" s="13"/>
      <c r="C29" s="13"/>
      <c r="D29" s="13"/>
      <c r="E29" s="13"/>
      <c r="F29" s="13"/>
      <c r="J29" s="26" t="s">
        <v>82</v>
      </c>
      <c r="L29" s="29"/>
      <c r="M29" s="29"/>
    </row>
    <row r="30" ht="12.75">
      <c r="A30" s="13"/>
    </row>
    <row r="31" spans="1:12" ht="12.75">
      <c r="A31" s="597"/>
      <c r="B31" s="597"/>
      <c r="C31" s="597"/>
      <c r="D31" s="597"/>
      <c r="E31" s="597"/>
      <c r="F31" s="597"/>
      <c r="G31" s="597"/>
      <c r="H31" s="597"/>
      <c r="I31" s="597"/>
      <c r="J31" s="597"/>
      <c r="K31" s="597"/>
      <c r="L31" s="597"/>
    </row>
  </sheetData>
  <sheetProtection/>
  <mergeCells count="12">
    <mergeCell ref="I8:L8"/>
    <mergeCell ref="A31:L31"/>
    <mergeCell ref="A9:A10"/>
    <mergeCell ref="B9:B10"/>
    <mergeCell ref="C9:G9"/>
    <mergeCell ref="H9:L9"/>
    <mergeCell ref="F7:L7"/>
    <mergeCell ref="A7:B7"/>
    <mergeCell ref="L1:N1"/>
    <mergeCell ref="A2:L2"/>
    <mergeCell ref="A3:L3"/>
    <mergeCell ref="A5:L5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r:id="rId1"/>
  <rowBreaks count="1" manualBreakCount="1">
    <brk id="3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SheetLayoutView="70" zoomScalePageLayoutView="0" workbookViewId="0" topLeftCell="A1">
      <selection activeCell="G13" sqref="G13:G21"/>
    </sheetView>
  </sheetViews>
  <sheetFormatPr defaultColWidth="9.140625" defaultRowHeight="12.75"/>
  <cols>
    <col min="1" max="1" width="5.7109375" style="118" customWidth="1"/>
    <col min="2" max="2" width="12.421875" style="118" customWidth="1"/>
    <col min="3" max="3" width="13.00390625" style="118" customWidth="1"/>
    <col min="4" max="4" width="12.00390625" style="118" customWidth="1"/>
    <col min="5" max="5" width="12.421875" style="118" customWidth="1"/>
    <col min="6" max="6" width="12.7109375" style="118" customWidth="1"/>
    <col min="7" max="7" width="13.140625" style="118" customWidth="1"/>
    <col min="8" max="8" width="12.7109375" style="118" customWidth="1"/>
    <col min="9" max="9" width="12.140625" style="118" customWidth="1"/>
    <col min="10" max="10" width="12.140625" style="230" customWidth="1"/>
    <col min="11" max="11" width="16.57421875" style="118" customWidth="1"/>
    <col min="12" max="12" width="13.140625" style="118" customWidth="1"/>
    <col min="13" max="13" width="12.7109375" style="118" customWidth="1"/>
    <col min="14" max="16384" width="9.140625" style="118" customWidth="1"/>
  </cols>
  <sheetData>
    <row r="1" spans="11:13" ht="12.75">
      <c r="K1" s="533" t="s">
        <v>207</v>
      </c>
      <c r="L1" s="533"/>
      <c r="M1" s="533"/>
    </row>
    <row r="2" ht="12.75" customHeight="1"/>
    <row r="3" spans="1:13" ht="15.75">
      <c r="A3" s="598" t="s">
        <v>0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</row>
    <row r="4" spans="1:13" ht="20.25">
      <c r="A4" s="599" t="s">
        <v>651</v>
      </c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599"/>
    </row>
    <row r="5" ht="10.5" customHeight="1"/>
    <row r="6" spans="1:13" ht="15.75">
      <c r="A6" s="600" t="s">
        <v>671</v>
      </c>
      <c r="B6" s="600"/>
      <c r="C6" s="600"/>
      <c r="D6" s="600"/>
      <c r="E6" s="600"/>
      <c r="F6" s="600"/>
      <c r="G6" s="600"/>
      <c r="H6" s="600"/>
      <c r="I6" s="600"/>
      <c r="J6" s="600"/>
      <c r="K6" s="600"/>
      <c r="L6" s="600"/>
      <c r="M6" s="600"/>
    </row>
    <row r="7" spans="2:13" ht="15.75">
      <c r="B7" s="119"/>
      <c r="C7" s="119"/>
      <c r="D7" s="119"/>
      <c r="E7" s="119"/>
      <c r="F7" s="119"/>
      <c r="G7" s="119"/>
      <c r="H7" s="119"/>
      <c r="L7" s="605" t="s">
        <v>186</v>
      </c>
      <c r="M7" s="605"/>
    </row>
    <row r="8" spans="1:13" ht="15.75">
      <c r="A8" s="175" t="s">
        <v>898</v>
      </c>
      <c r="C8" s="119"/>
      <c r="D8" s="119"/>
      <c r="E8" s="119"/>
      <c r="F8" s="119"/>
      <c r="G8" s="580" t="s">
        <v>821</v>
      </c>
      <c r="H8" s="580"/>
      <c r="I8" s="580"/>
      <c r="J8" s="580"/>
      <c r="K8" s="580"/>
      <c r="L8" s="580"/>
      <c r="M8" s="580"/>
    </row>
    <row r="9" spans="1:13" ht="12.75">
      <c r="A9" s="606" t="s">
        <v>21</v>
      </c>
      <c r="B9" s="601" t="s">
        <v>3</v>
      </c>
      <c r="C9" s="601" t="s">
        <v>672</v>
      </c>
      <c r="D9" s="601" t="s">
        <v>670</v>
      </c>
      <c r="E9" s="601" t="s">
        <v>222</v>
      </c>
      <c r="F9" s="601" t="s">
        <v>221</v>
      </c>
      <c r="G9" s="601"/>
      <c r="H9" s="601" t="s">
        <v>183</v>
      </c>
      <c r="I9" s="601"/>
      <c r="J9" s="602" t="s">
        <v>442</v>
      </c>
      <c r="K9" s="601" t="s">
        <v>185</v>
      </c>
      <c r="L9" s="601" t="s">
        <v>418</v>
      </c>
      <c r="M9" s="601" t="s">
        <v>242</v>
      </c>
    </row>
    <row r="10" spans="1:13" ht="12.75">
      <c r="A10" s="607"/>
      <c r="B10" s="601"/>
      <c r="C10" s="601"/>
      <c r="D10" s="601"/>
      <c r="E10" s="601"/>
      <c r="F10" s="601"/>
      <c r="G10" s="601"/>
      <c r="H10" s="601"/>
      <c r="I10" s="601"/>
      <c r="J10" s="603"/>
      <c r="K10" s="601"/>
      <c r="L10" s="601"/>
      <c r="M10" s="601"/>
    </row>
    <row r="11" spans="1:13" ht="27" customHeight="1">
      <c r="A11" s="608"/>
      <c r="B11" s="601"/>
      <c r="C11" s="601"/>
      <c r="D11" s="601"/>
      <c r="E11" s="601"/>
      <c r="F11" s="268" t="s">
        <v>184</v>
      </c>
      <c r="G11" s="268" t="s">
        <v>243</v>
      </c>
      <c r="H11" s="268" t="s">
        <v>184</v>
      </c>
      <c r="I11" s="268" t="s">
        <v>243</v>
      </c>
      <c r="J11" s="604"/>
      <c r="K11" s="601"/>
      <c r="L11" s="601"/>
      <c r="M11" s="601"/>
    </row>
    <row r="12" spans="1:13" ht="12.75">
      <c r="A12" s="124">
        <v>1</v>
      </c>
      <c r="B12" s="124">
        <v>2</v>
      </c>
      <c r="C12" s="124">
        <v>3</v>
      </c>
      <c r="D12" s="124">
        <v>4</v>
      </c>
      <c r="E12" s="124">
        <v>5</v>
      </c>
      <c r="F12" s="124">
        <v>6</v>
      </c>
      <c r="G12" s="124">
        <v>7</v>
      </c>
      <c r="H12" s="124">
        <v>8</v>
      </c>
      <c r="I12" s="124">
        <v>9</v>
      </c>
      <c r="J12" s="231"/>
      <c r="K12" s="124">
        <v>10</v>
      </c>
      <c r="L12" s="135">
        <v>11</v>
      </c>
      <c r="M12" s="135">
        <v>12</v>
      </c>
    </row>
    <row r="13" spans="1:13" ht="14.25" customHeight="1">
      <c r="A13" s="123">
        <v>1</v>
      </c>
      <c r="B13" s="17" t="s">
        <v>861</v>
      </c>
      <c r="C13" s="301">
        <v>21.37</v>
      </c>
      <c r="D13" s="301">
        <v>0</v>
      </c>
      <c r="E13" s="302">
        <v>21.16321996551064</v>
      </c>
      <c r="F13" s="302">
        <f>'T6_FG_py_Utlsn'!E12+'T6A_FG_Upy_Utlsn '!E12</f>
        <v>705.738413134042</v>
      </c>
      <c r="G13" s="302">
        <f aca="true" t="shared" si="0" ref="G13:G20">F13*3000/100000</f>
        <v>21.17215239402126</v>
      </c>
      <c r="H13" s="302">
        <f>F13</f>
        <v>705.738413134042</v>
      </c>
      <c r="I13" s="302">
        <f>G13</f>
        <v>21.17215239402126</v>
      </c>
      <c r="J13" s="302">
        <f>G13-I13</f>
        <v>0</v>
      </c>
      <c r="K13" s="302">
        <f aca="true" t="shared" si="1" ref="K13:K20">D13+E13-I13</f>
        <v>-0.008932428510622259</v>
      </c>
      <c r="L13" s="301" t="s">
        <v>869</v>
      </c>
      <c r="M13" s="301" t="s">
        <v>869</v>
      </c>
    </row>
    <row r="14" spans="1:13" ht="14.25" customHeight="1">
      <c r="A14" s="123">
        <v>2</v>
      </c>
      <c r="B14" s="17" t="s">
        <v>862</v>
      </c>
      <c r="C14" s="301">
        <v>11.24</v>
      </c>
      <c r="D14" s="301">
        <v>0</v>
      </c>
      <c r="E14" s="302">
        <v>11.131239701092166</v>
      </c>
      <c r="F14" s="302">
        <f>'T6_FG_py_Utlsn'!E13+'T6A_FG_Upy_Utlsn '!E13</f>
        <v>370.9883302161103</v>
      </c>
      <c r="G14" s="302">
        <f t="shared" si="0"/>
        <v>11.129649906483309</v>
      </c>
      <c r="H14" s="302">
        <f aca="true" t="shared" si="2" ref="H14:H20">F14</f>
        <v>370.9883302161103</v>
      </c>
      <c r="I14" s="302">
        <f aca="true" t="shared" si="3" ref="I14:I20">G14</f>
        <v>11.129649906483309</v>
      </c>
      <c r="J14" s="302">
        <f aca="true" t="shared" si="4" ref="J14:J20">G14-I14</f>
        <v>0</v>
      </c>
      <c r="K14" s="302">
        <f t="shared" si="1"/>
        <v>0.0015897946088578863</v>
      </c>
      <c r="L14" s="301" t="s">
        <v>869</v>
      </c>
      <c r="M14" s="301" t="s">
        <v>869</v>
      </c>
    </row>
    <row r="15" spans="1:13" ht="14.25" customHeight="1">
      <c r="A15" s="123">
        <v>3</v>
      </c>
      <c r="B15" s="17" t="s">
        <v>863</v>
      </c>
      <c r="C15" s="301">
        <v>8.76</v>
      </c>
      <c r="D15" s="301">
        <v>0</v>
      </c>
      <c r="E15" s="302">
        <v>8.675236635370762</v>
      </c>
      <c r="F15" s="302">
        <f>'T6_FG_py_Utlsn'!E14+'T6A_FG_Upy_Utlsn '!E14</f>
        <v>288.77589427618847</v>
      </c>
      <c r="G15" s="302">
        <f t="shared" si="0"/>
        <v>8.663276828285653</v>
      </c>
      <c r="H15" s="302">
        <f t="shared" si="2"/>
        <v>288.77589427618847</v>
      </c>
      <c r="I15" s="302">
        <f t="shared" si="3"/>
        <v>8.663276828285653</v>
      </c>
      <c r="J15" s="302">
        <f t="shared" si="4"/>
        <v>0</v>
      </c>
      <c r="K15" s="302">
        <f t="shared" si="1"/>
        <v>0.01195980708510902</v>
      </c>
      <c r="L15" s="301" t="s">
        <v>869</v>
      </c>
      <c r="M15" s="301" t="s">
        <v>869</v>
      </c>
    </row>
    <row r="16" spans="1:13" ht="14.25" customHeight="1">
      <c r="A16" s="123">
        <v>4</v>
      </c>
      <c r="B16" s="17" t="s">
        <v>864</v>
      </c>
      <c r="C16" s="301">
        <v>17.34</v>
      </c>
      <c r="D16" s="301">
        <v>0</v>
      </c>
      <c r="E16" s="302">
        <v>17.17221498371336</v>
      </c>
      <c r="F16" s="302">
        <f>'T6_FG_py_Utlsn'!E15+'T6A_FG_Upy_Utlsn '!E15</f>
        <v>572.3924880332539</v>
      </c>
      <c r="G16" s="302">
        <f t="shared" si="0"/>
        <v>17.17177464099762</v>
      </c>
      <c r="H16" s="302">
        <f t="shared" si="2"/>
        <v>572.3924880332539</v>
      </c>
      <c r="I16" s="302">
        <f t="shared" si="3"/>
        <v>17.17177464099762</v>
      </c>
      <c r="J16" s="302">
        <f t="shared" si="4"/>
        <v>0</v>
      </c>
      <c r="K16" s="302">
        <f t="shared" si="1"/>
        <v>0.00044034271574133754</v>
      </c>
      <c r="L16" s="301" t="s">
        <v>869</v>
      </c>
      <c r="M16" s="301" t="s">
        <v>869</v>
      </c>
    </row>
    <row r="17" spans="1:13" ht="14.25" customHeight="1">
      <c r="A17" s="123">
        <v>5</v>
      </c>
      <c r="B17" s="17" t="s">
        <v>865</v>
      </c>
      <c r="C17" s="301">
        <v>20.02</v>
      </c>
      <c r="D17" s="301">
        <v>0</v>
      </c>
      <c r="E17" s="302">
        <v>19.82628281279939</v>
      </c>
      <c r="F17" s="302">
        <f>'T6_FG_py_Utlsn'!E16+'T6A_FG_Upy_Utlsn '!E16</f>
        <v>660.9232386931559</v>
      </c>
      <c r="G17" s="302">
        <f t="shared" si="0"/>
        <v>19.827697160794678</v>
      </c>
      <c r="H17" s="302">
        <f t="shared" si="2"/>
        <v>660.9232386931559</v>
      </c>
      <c r="I17" s="302">
        <f t="shared" si="3"/>
        <v>19.827697160794678</v>
      </c>
      <c r="J17" s="302">
        <f t="shared" si="4"/>
        <v>0</v>
      </c>
      <c r="K17" s="302">
        <f t="shared" si="1"/>
        <v>-0.0014143479952863913</v>
      </c>
      <c r="L17" s="301" t="s">
        <v>869</v>
      </c>
      <c r="M17" s="301" t="s">
        <v>869</v>
      </c>
    </row>
    <row r="18" spans="1:13" s="121" customFormat="1" ht="14.25" customHeight="1">
      <c r="A18" s="123">
        <v>6</v>
      </c>
      <c r="B18" s="17" t="s">
        <v>866</v>
      </c>
      <c r="C18" s="301">
        <v>12.09</v>
      </c>
      <c r="D18" s="301">
        <v>0</v>
      </c>
      <c r="E18" s="302">
        <v>11.97301494539184</v>
      </c>
      <c r="F18" s="302">
        <f>'T6_FG_py_Utlsn'!E17+'T6A_FG_Upy_Utlsn '!E17</f>
        <v>399.01654582553823</v>
      </c>
      <c r="G18" s="302">
        <f t="shared" si="0"/>
        <v>11.970496374766146</v>
      </c>
      <c r="H18" s="302">
        <f t="shared" si="2"/>
        <v>399.01654582553823</v>
      </c>
      <c r="I18" s="302">
        <f t="shared" si="3"/>
        <v>11.970496374766146</v>
      </c>
      <c r="J18" s="302">
        <f t="shared" si="4"/>
        <v>0</v>
      </c>
      <c r="K18" s="302">
        <f t="shared" si="1"/>
        <v>0.002518570625694494</v>
      </c>
      <c r="L18" s="301" t="s">
        <v>869</v>
      </c>
      <c r="M18" s="301" t="s">
        <v>869</v>
      </c>
    </row>
    <row r="19" spans="1:13" s="121" customFormat="1" ht="14.25" customHeight="1">
      <c r="A19" s="123">
        <v>7</v>
      </c>
      <c r="B19" s="17" t="s">
        <v>867</v>
      </c>
      <c r="C19" s="301">
        <v>8.19</v>
      </c>
      <c r="D19" s="301">
        <v>0</v>
      </c>
      <c r="E19" s="302">
        <v>8.110752059781568</v>
      </c>
      <c r="F19" s="302">
        <f>'T6_FG_py_Utlsn'!E18+'T6A_FG_Upy_Utlsn '!E18</f>
        <v>270.6460176774786</v>
      </c>
      <c r="G19" s="302">
        <f t="shared" si="0"/>
        <v>8.119380530324358</v>
      </c>
      <c r="H19" s="302">
        <f t="shared" si="2"/>
        <v>270.6460176774786</v>
      </c>
      <c r="I19" s="302">
        <f t="shared" si="3"/>
        <v>8.119380530324358</v>
      </c>
      <c r="J19" s="302">
        <f t="shared" si="4"/>
        <v>0</v>
      </c>
      <c r="K19" s="302">
        <f t="shared" si="1"/>
        <v>-0.008628470542790367</v>
      </c>
      <c r="L19" s="301" t="s">
        <v>869</v>
      </c>
      <c r="M19" s="301" t="s">
        <v>869</v>
      </c>
    </row>
    <row r="20" spans="1:13" ht="14.25" customHeight="1">
      <c r="A20" s="123">
        <v>8</v>
      </c>
      <c r="B20" s="17" t="s">
        <v>868</v>
      </c>
      <c r="C20" s="301">
        <v>5.37</v>
      </c>
      <c r="D20" s="301">
        <v>0</v>
      </c>
      <c r="E20" s="302">
        <v>5.318038896340297</v>
      </c>
      <c r="F20" s="302">
        <f>'T6_FG_py_Utlsn'!E19+'T6A_FG_Upy_Utlsn '!E19</f>
        <v>177.25948204543226</v>
      </c>
      <c r="G20" s="302">
        <f t="shared" si="0"/>
        <v>5.317784461362969</v>
      </c>
      <c r="H20" s="302">
        <f t="shared" si="2"/>
        <v>177.25948204543226</v>
      </c>
      <c r="I20" s="302">
        <f t="shared" si="3"/>
        <v>5.317784461362969</v>
      </c>
      <c r="J20" s="302">
        <f t="shared" si="4"/>
        <v>0</v>
      </c>
      <c r="K20" s="302">
        <f t="shared" si="1"/>
        <v>0.00025443497732791087</v>
      </c>
      <c r="L20" s="301" t="s">
        <v>869</v>
      </c>
      <c r="M20" s="301" t="s">
        <v>869</v>
      </c>
    </row>
    <row r="21" spans="1:13" ht="14.25" customHeight="1">
      <c r="A21" s="122" t="s">
        <v>88</v>
      </c>
      <c r="B21" s="122"/>
      <c r="C21" s="195">
        <f aca="true" t="shared" si="5" ref="C21:K21">SUM(C13:C20)</f>
        <v>104.38</v>
      </c>
      <c r="D21" s="195">
        <f t="shared" si="5"/>
        <v>0</v>
      </c>
      <c r="E21" s="195">
        <f t="shared" si="5"/>
        <v>103.37000000000002</v>
      </c>
      <c r="F21" s="303">
        <f t="shared" si="5"/>
        <v>3445.7404099011997</v>
      </c>
      <c r="G21" s="303">
        <f t="shared" si="5"/>
        <v>103.37221229703599</v>
      </c>
      <c r="H21" s="303">
        <f t="shared" si="5"/>
        <v>3445.7404099011997</v>
      </c>
      <c r="I21" s="303">
        <f t="shared" si="5"/>
        <v>103.37221229703599</v>
      </c>
      <c r="J21" s="303">
        <f t="shared" si="5"/>
        <v>0</v>
      </c>
      <c r="K21" s="303">
        <f t="shared" si="5"/>
        <v>-0.002212297035968369</v>
      </c>
      <c r="L21" s="301" t="s">
        <v>869</v>
      </c>
      <c r="M21" s="301" t="s">
        <v>869</v>
      </c>
    </row>
    <row r="28" ht="15.75" customHeight="1"/>
    <row r="29" spans="1:12" ht="12.75">
      <c r="A29" s="13" t="s">
        <v>19</v>
      </c>
      <c r="B29" s="13"/>
      <c r="C29" s="13"/>
      <c r="D29" s="13"/>
      <c r="E29" s="13"/>
      <c r="F29" s="14"/>
      <c r="G29" s="14"/>
      <c r="H29" s="14"/>
      <c r="I29" s="14"/>
      <c r="K29" s="283" t="s">
        <v>902</v>
      </c>
      <c r="L29" s="14"/>
    </row>
    <row r="30" spans="6:12" ht="12.75">
      <c r="F30" s="14"/>
      <c r="G30" s="14"/>
      <c r="H30" s="14"/>
      <c r="I30" s="14"/>
      <c r="K30" s="283" t="s">
        <v>890</v>
      </c>
      <c r="L30" s="14"/>
    </row>
    <row r="31" spans="6:12" ht="12.75">
      <c r="F31" s="14"/>
      <c r="G31" s="14"/>
      <c r="H31" s="14"/>
      <c r="I31" s="14"/>
      <c r="J31" s="14"/>
      <c r="K31" s="283" t="s">
        <v>892</v>
      </c>
      <c r="L31" s="14"/>
    </row>
    <row r="32" spans="1:13" s="14" customFormat="1" ht="12.75">
      <c r="A32" s="13"/>
      <c r="B32" s="13"/>
      <c r="C32" s="13"/>
      <c r="D32" s="13"/>
      <c r="E32" s="13"/>
      <c r="F32" s="13"/>
      <c r="J32" s="26" t="s">
        <v>82</v>
      </c>
      <c r="L32" s="29"/>
      <c r="M32" s="29"/>
    </row>
    <row r="33" spans="1:14" ht="12.75">
      <c r="A33" s="13"/>
      <c r="B33" s="14"/>
      <c r="C33" s="14"/>
      <c r="D33" s="14"/>
      <c r="E33" s="14"/>
      <c r="F33" s="14"/>
      <c r="G33" s="14"/>
      <c r="H33" s="14"/>
      <c r="I33" s="14"/>
      <c r="J33" s="232"/>
      <c r="K33" s="14"/>
      <c r="L33" s="14"/>
      <c r="M33" s="14"/>
      <c r="N33" s="14"/>
    </row>
  </sheetData>
  <sheetProtection/>
  <mergeCells count="17">
    <mergeCell ref="K9:K11"/>
    <mergeCell ref="D9:D11"/>
    <mergeCell ref="E9:E11"/>
    <mergeCell ref="A9:A11"/>
    <mergeCell ref="M9:M11"/>
    <mergeCell ref="L9:L11"/>
    <mergeCell ref="B9:B11"/>
    <mergeCell ref="A3:M3"/>
    <mergeCell ref="A4:M4"/>
    <mergeCell ref="A6:M6"/>
    <mergeCell ref="K1:M1"/>
    <mergeCell ref="C9:C11"/>
    <mergeCell ref="J9:J11"/>
    <mergeCell ref="L7:M7"/>
    <mergeCell ref="G8:M8"/>
    <mergeCell ref="F9:G10"/>
    <mergeCell ref="H9:I10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8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5.57421875" style="14" customWidth="1"/>
    <col min="2" max="2" width="15.421875" style="14" bestFit="1" customWidth="1"/>
    <col min="3" max="3" width="10.28125" style="14" bestFit="1" customWidth="1"/>
    <col min="4" max="4" width="8.7109375" style="14" bestFit="1" customWidth="1"/>
    <col min="5" max="5" width="8.7109375" style="14" customWidth="1"/>
    <col min="6" max="6" width="10.57421875" style="14" bestFit="1" customWidth="1"/>
    <col min="7" max="7" width="10.140625" style="14" bestFit="1" customWidth="1"/>
    <col min="8" max="8" width="10.28125" style="14" bestFit="1" customWidth="1"/>
    <col min="9" max="9" width="11.00390625" style="14" bestFit="1" customWidth="1"/>
    <col min="10" max="10" width="8.7109375" style="14" bestFit="1" customWidth="1"/>
    <col min="11" max="11" width="10.57421875" style="14" bestFit="1" customWidth="1"/>
    <col min="12" max="12" width="12.140625" style="14" bestFit="1" customWidth="1"/>
    <col min="13" max="13" width="9.140625" style="14" hidden="1" customWidth="1"/>
    <col min="14" max="16384" width="9.140625" style="14" customWidth="1"/>
  </cols>
  <sheetData>
    <row r="1" spans="4:16" ht="15">
      <c r="D1" s="29"/>
      <c r="E1" s="29"/>
      <c r="F1" s="29"/>
      <c r="G1" s="29"/>
      <c r="H1" s="29"/>
      <c r="I1" s="29"/>
      <c r="J1" s="29"/>
      <c r="K1" s="29"/>
      <c r="L1" s="594" t="s">
        <v>443</v>
      </c>
      <c r="M1" s="594"/>
      <c r="N1" s="594"/>
      <c r="O1" s="36"/>
      <c r="P1" s="36"/>
    </row>
    <row r="2" spans="1:16" ht="15">
      <c r="A2" s="587" t="s">
        <v>0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38"/>
      <c r="N2" s="38"/>
      <c r="O2" s="38"/>
      <c r="P2" s="38"/>
    </row>
    <row r="3" spans="1:16" ht="20.25">
      <c r="A3" s="596" t="s">
        <v>651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37"/>
      <c r="N3" s="37"/>
      <c r="O3" s="37"/>
      <c r="P3" s="37"/>
    </row>
    <row r="4" ht="10.5" customHeight="1"/>
    <row r="5" spans="1:12" ht="19.5" customHeight="1">
      <c r="A5" s="591" t="s">
        <v>673</v>
      </c>
      <c r="B5" s="591"/>
      <c r="C5" s="591"/>
      <c r="D5" s="591"/>
      <c r="E5" s="591"/>
      <c r="F5" s="591"/>
      <c r="G5" s="591"/>
      <c r="H5" s="591"/>
      <c r="I5" s="591"/>
      <c r="J5" s="591"/>
      <c r="K5" s="591"/>
      <c r="L5" s="591"/>
    </row>
    <row r="6" spans="1:12" ht="12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12.75">
      <c r="A7" s="537" t="s">
        <v>889</v>
      </c>
      <c r="B7" s="537"/>
      <c r="F7" s="595" t="s">
        <v>17</v>
      </c>
      <c r="G7" s="595"/>
      <c r="H7" s="595"/>
      <c r="I7" s="595"/>
      <c r="J7" s="595"/>
      <c r="K7" s="595"/>
      <c r="L7" s="595"/>
    </row>
    <row r="8" spans="1:12" ht="12.75">
      <c r="A8" s="13"/>
      <c r="F8" s="15"/>
      <c r="G8" s="88"/>
      <c r="H8" s="88"/>
      <c r="I8" s="593" t="s">
        <v>821</v>
      </c>
      <c r="J8" s="593"/>
      <c r="K8" s="593"/>
      <c r="L8" s="593"/>
    </row>
    <row r="9" spans="1:18" s="13" customFormat="1" ht="12.75">
      <c r="A9" s="546" t="s">
        <v>2</v>
      </c>
      <c r="B9" s="546" t="s">
        <v>3</v>
      </c>
      <c r="C9" s="588" t="s">
        <v>22</v>
      </c>
      <c r="D9" s="589"/>
      <c r="E9" s="589"/>
      <c r="F9" s="589"/>
      <c r="G9" s="589"/>
      <c r="H9" s="588" t="s">
        <v>23</v>
      </c>
      <c r="I9" s="589"/>
      <c r="J9" s="589"/>
      <c r="K9" s="589"/>
      <c r="L9" s="589"/>
      <c r="R9" s="25"/>
    </row>
    <row r="10" spans="1:12" s="13" customFormat="1" ht="63.75">
      <c r="A10" s="546"/>
      <c r="B10" s="546"/>
      <c r="C10" s="269" t="s">
        <v>668</v>
      </c>
      <c r="D10" s="269" t="s">
        <v>670</v>
      </c>
      <c r="E10" s="269" t="s">
        <v>68</v>
      </c>
      <c r="F10" s="269" t="s">
        <v>69</v>
      </c>
      <c r="G10" s="269" t="s">
        <v>375</v>
      </c>
      <c r="H10" s="269" t="s">
        <v>668</v>
      </c>
      <c r="I10" s="269" t="s">
        <v>670</v>
      </c>
      <c r="J10" s="269" t="s">
        <v>68</v>
      </c>
      <c r="K10" s="269" t="s">
        <v>69</v>
      </c>
      <c r="L10" s="269" t="s">
        <v>376</v>
      </c>
    </row>
    <row r="11" spans="1:12" s="13" customFormat="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12.75">
      <c r="A12" s="123">
        <v>1</v>
      </c>
      <c r="B12" s="17" t="s">
        <v>861</v>
      </c>
      <c r="C12" s="127" t="s">
        <v>872</v>
      </c>
      <c r="D12" s="127" t="s">
        <v>872</v>
      </c>
      <c r="E12" s="127" t="s">
        <v>872</v>
      </c>
      <c r="F12" s="127" t="s">
        <v>872</v>
      </c>
      <c r="G12" s="127" t="s">
        <v>872</v>
      </c>
      <c r="H12" s="127" t="s">
        <v>872</v>
      </c>
      <c r="I12" s="127" t="s">
        <v>872</v>
      </c>
      <c r="J12" s="127" t="s">
        <v>872</v>
      </c>
      <c r="K12" s="127" t="s">
        <v>872</v>
      </c>
      <c r="L12" s="127" t="s">
        <v>872</v>
      </c>
    </row>
    <row r="13" spans="1:12" ht="12.75">
      <c r="A13" s="123">
        <v>2</v>
      </c>
      <c r="B13" s="17" t="s">
        <v>862</v>
      </c>
      <c r="C13" s="127" t="s">
        <v>872</v>
      </c>
      <c r="D13" s="127" t="s">
        <v>872</v>
      </c>
      <c r="E13" s="127" t="s">
        <v>872</v>
      </c>
      <c r="F13" s="127" t="s">
        <v>872</v>
      </c>
      <c r="G13" s="127" t="s">
        <v>872</v>
      </c>
      <c r="H13" s="127" t="s">
        <v>872</v>
      </c>
      <c r="I13" s="127" t="s">
        <v>872</v>
      </c>
      <c r="J13" s="127" t="s">
        <v>872</v>
      </c>
      <c r="K13" s="127" t="s">
        <v>872</v>
      </c>
      <c r="L13" s="127" t="s">
        <v>872</v>
      </c>
    </row>
    <row r="14" spans="1:12" ht="12.75">
      <c r="A14" s="123">
        <v>3</v>
      </c>
      <c r="B14" s="17" t="s">
        <v>863</v>
      </c>
      <c r="C14" s="127" t="s">
        <v>872</v>
      </c>
      <c r="D14" s="127" t="s">
        <v>872</v>
      </c>
      <c r="E14" s="127" t="s">
        <v>872</v>
      </c>
      <c r="F14" s="127" t="s">
        <v>872</v>
      </c>
      <c r="G14" s="127" t="s">
        <v>872</v>
      </c>
      <c r="H14" s="127" t="s">
        <v>872</v>
      </c>
      <c r="I14" s="127" t="s">
        <v>872</v>
      </c>
      <c r="J14" s="127" t="s">
        <v>872</v>
      </c>
      <c r="K14" s="127" t="s">
        <v>872</v>
      </c>
      <c r="L14" s="127" t="s">
        <v>872</v>
      </c>
    </row>
    <row r="15" spans="1:12" ht="12.75">
      <c r="A15" s="123">
        <v>4</v>
      </c>
      <c r="B15" s="17" t="s">
        <v>864</v>
      </c>
      <c r="C15" s="127" t="s">
        <v>872</v>
      </c>
      <c r="D15" s="127" t="s">
        <v>872</v>
      </c>
      <c r="E15" s="127" t="s">
        <v>872</v>
      </c>
      <c r="F15" s="127" t="s">
        <v>872</v>
      </c>
      <c r="G15" s="127" t="s">
        <v>872</v>
      </c>
      <c r="H15" s="127" t="s">
        <v>872</v>
      </c>
      <c r="I15" s="127" t="s">
        <v>872</v>
      </c>
      <c r="J15" s="127" t="s">
        <v>872</v>
      </c>
      <c r="K15" s="127" t="s">
        <v>872</v>
      </c>
      <c r="L15" s="127" t="s">
        <v>872</v>
      </c>
    </row>
    <row r="16" spans="1:12" ht="12.75">
      <c r="A16" s="123">
        <v>5</v>
      </c>
      <c r="B16" s="17" t="s">
        <v>865</v>
      </c>
      <c r="C16" s="127" t="s">
        <v>872</v>
      </c>
      <c r="D16" s="127" t="s">
        <v>872</v>
      </c>
      <c r="E16" s="127" t="s">
        <v>872</v>
      </c>
      <c r="F16" s="127" t="s">
        <v>872</v>
      </c>
      <c r="G16" s="127" t="s">
        <v>872</v>
      </c>
      <c r="H16" s="127" t="s">
        <v>872</v>
      </c>
      <c r="I16" s="127" t="s">
        <v>872</v>
      </c>
      <c r="J16" s="127" t="s">
        <v>872</v>
      </c>
      <c r="K16" s="127" t="s">
        <v>872</v>
      </c>
      <c r="L16" s="127" t="s">
        <v>872</v>
      </c>
    </row>
    <row r="17" spans="1:12" ht="12.75">
      <c r="A17" s="123">
        <v>6</v>
      </c>
      <c r="B17" s="17" t="s">
        <v>866</v>
      </c>
      <c r="C17" s="127" t="s">
        <v>872</v>
      </c>
      <c r="D17" s="127" t="s">
        <v>872</v>
      </c>
      <c r="E17" s="127" t="s">
        <v>872</v>
      </c>
      <c r="F17" s="127" t="s">
        <v>872</v>
      </c>
      <c r="G17" s="127" t="s">
        <v>872</v>
      </c>
      <c r="H17" s="127" t="s">
        <v>872</v>
      </c>
      <c r="I17" s="127" t="s">
        <v>872</v>
      </c>
      <c r="J17" s="127" t="s">
        <v>872</v>
      </c>
      <c r="K17" s="127" t="s">
        <v>872</v>
      </c>
      <c r="L17" s="127" t="s">
        <v>872</v>
      </c>
    </row>
    <row r="18" spans="1:12" ht="12.75">
      <c r="A18" s="123">
        <v>7</v>
      </c>
      <c r="B18" s="17" t="s">
        <v>867</v>
      </c>
      <c r="C18" s="127" t="s">
        <v>872</v>
      </c>
      <c r="D18" s="127" t="s">
        <v>872</v>
      </c>
      <c r="E18" s="127" t="s">
        <v>872</v>
      </c>
      <c r="F18" s="127" t="s">
        <v>872</v>
      </c>
      <c r="G18" s="127" t="s">
        <v>872</v>
      </c>
      <c r="H18" s="127" t="s">
        <v>872</v>
      </c>
      <c r="I18" s="127" t="s">
        <v>872</v>
      </c>
      <c r="J18" s="127" t="s">
        <v>872</v>
      </c>
      <c r="K18" s="127" t="s">
        <v>872</v>
      </c>
      <c r="L18" s="127" t="s">
        <v>872</v>
      </c>
    </row>
    <row r="19" spans="1:12" ht="12.75">
      <c r="A19" s="123">
        <v>8</v>
      </c>
      <c r="B19" s="17" t="s">
        <v>868</v>
      </c>
      <c r="C19" s="127" t="s">
        <v>872</v>
      </c>
      <c r="D19" s="127" t="s">
        <v>872</v>
      </c>
      <c r="E19" s="127" t="s">
        <v>872</v>
      </c>
      <c r="F19" s="127" t="s">
        <v>872</v>
      </c>
      <c r="G19" s="127" t="s">
        <v>872</v>
      </c>
      <c r="H19" s="127" t="s">
        <v>872</v>
      </c>
      <c r="I19" s="127" t="s">
        <v>872</v>
      </c>
      <c r="J19" s="127" t="s">
        <v>872</v>
      </c>
      <c r="K19" s="127" t="s">
        <v>872</v>
      </c>
      <c r="L19" s="127" t="s">
        <v>872</v>
      </c>
    </row>
    <row r="20" spans="1:12" ht="12.75">
      <c r="A20" s="122" t="s">
        <v>88</v>
      </c>
      <c r="B20" s="122"/>
      <c r="C20" s="127" t="s">
        <v>872</v>
      </c>
      <c r="D20" s="127" t="s">
        <v>872</v>
      </c>
      <c r="E20" s="127" t="s">
        <v>872</v>
      </c>
      <c r="F20" s="127" t="s">
        <v>872</v>
      </c>
      <c r="G20" s="127" t="s">
        <v>872</v>
      </c>
      <c r="H20" s="127" t="s">
        <v>872</v>
      </c>
      <c r="I20" s="127" t="s">
        <v>872</v>
      </c>
      <c r="J20" s="127" t="s">
        <v>872</v>
      </c>
      <c r="K20" s="127" t="s">
        <v>872</v>
      </c>
      <c r="L20" s="127" t="s">
        <v>872</v>
      </c>
    </row>
    <row r="21" spans="1:12" ht="12.75">
      <c r="A21" s="19" t="s">
        <v>374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ht="12.75">
      <c r="A22" s="18" t="s">
        <v>373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ht="12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12.7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2" ht="12.7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ht="15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5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12.75">
      <c r="A28" s="13" t="s">
        <v>19</v>
      </c>
      <c r="B28" s="13"/>
      <c r="C28" s="13"/>
      <c r="D28" s="13"/>
      <c r="E28" s="13"/>
      <c r="K28" s="283" t="s">
        <v>902</v>
      </c>
      <c r="L28" s="14"/>
    </row>
    <row r="29" spans="11:12" ht="12.75">
      <c r="K29" s="283" t="s">
        <v>890</v>
      </c>
      <c r="L29" s="14"/>
    </row>
    <row r="30" spans="11:12" ht="12.75">
      <c r="K30" s="283" t="s">
        <v>892</v>
      </c>
      <c r="L30" s="14"/>
    </row>
    <row r="31" spans="1:13" ht="12.75">
      <c r="A31" s="13"/>
      <c r="B31" s="13"/>
      <c r="C31" s="13"/>
      <c r="D31" s="13"/>
      <c r="E31" s="13"/>
      <c r="F31" s="13"/>
      <c r="J31" s="26" t="s">
        <v>82</v>
      </c>
      <c r="L31" s="29"/>
      <c r="M31" s="29"/>
    </row>
    <row r="32" ht="12.75">
      <c r="A32" s="13"/>
    </row>
    <row r="33" spans="1:12" ht="12.75">
      <c r="A33" s="597"/>
      <c r="B33" s="597"/>
      <c r="C33" s="597"/>
      <c r="D33" s="597"/>
      <c r="E33" s="597"/>
      <c r="F33" s="597"/>
      <c r="G33" s="597"/>
      <c r="H33" s="597"/>
      <c r="I33" s="597"/>
      <c r="J33" s="597"/>
      <c r="K33" s="597"/>
      <c r="L33" s="597"/>
    </row>
  </sheetData>
  <sheetProtection/>
  <mergeCells count="12">
    <mergeCell ref="A33:L33"/>
    <mergeCell ref="I8:L8"/>
    <mergeCell ref="A9:A10"/>
    <mergeCell ref="B9:B10"/>
    <mergeCell ref="C9:G9"/>
    <mergeCell ref="H9:L9"/>
    <mergeCell ref="L1:N1"/>
    <mergeCell ref="A2:L2"/>
    <mergeCell ref="A3:L3"/>
    <mergeCell ref="A5:L5"/>
    <mergeCell ref="A7:B7"/>
    <mergeCell ref="F7:L7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r:id="rId1"/>
  <rowBreaks count="1" manualBreakCount="1">
    <brk id="32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SheetLayoutView="90" zoomScalePageLayoutView="0" workbookViewId="0" topLeftCell="A4">
      <selection activeCell="O14" sqref="O14:O22"/>
    </sheetView>
  </sheetViews>
  <sheetFormatPr defaultColWidth="9.140625" defaultRowHeight="12.75"/>
  <cols>
    <col min="1" max="1" width="4.28125" style="14" customWidth="1"/>
    <col min="2" max="2" width="10.421875" style="14" customWidth="1"/>
    <col min="3" max="17" width="10.140625" style="14" customWidth="1"/>
    <col min="18" max="16384" width="9.140625" style="14" customWidth="1"/>
  </cols>
  <sheetData>
    <row r="1" spans="8:20" ht="15">
      <c r="H1" s="29"/>
      <c r="I1" s="29"/>
      <c r="J1" s="29"/>
      <c r="K1" s="29"/>
      <c r="L1" s="29"/>
      <c r="M1" s="29"/>
      <c r="N1" s="29"/>
      <c r="O1" s="29"/>
      <c r="P1" s="616" t="s">
        <v>62</v>
      </c>
      <c r="Q1" s="616"/>
      <c r="S1" s="36"/>
      <c r="T1" s="36"/>
    </row>
    <row r="2" spans="1:20" ht="15">
      <c r="A2" s="587" t="s">
        <v>0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38"/>
      <c r="S2" s="38"/>
      <c r="T2" s="38"/>
    </row>
    <row r="3" spans="1:20" ht="20.25">
      <c r="A3" s="535" t="s">
        <v>651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37"/>
      <c r="S3" s="37"/>
      <c r="T3" s="37"/>
    </row>
    <row r="4" ht="10.5" customHeight="1"/>
    <row r="5" spans="1:17" ht="12.75">
      <c r="A5" s="22"/>
      <c r="B5" s="22"/>
      <c r="C5" s="22"/>
      <c r="D5" s="22"/>
      <c r="E5" s="21"/>
      <c r="F5" s="21"/>
      <c r="G5" s="21"/>
      <c r="H5" s="21"/>
      <c r="I5" s="21"/>
      <c r="J5" s="21"/>
      <c r="K5" s="21"/>
      <c r="L5" s="21"/>
      <c r="M5" s="21"/>
      <c r="N5" s="22"/>
      <c r="O5" s="22"/>
      <c r="P5" s="21"/>
      <c r="Q5" s="19"/>
    </row>
    <row r="6" spans="1:17" ht="18" customHeight="1">
      <c r="A6" s="591" t="s">
        <v>756</v>
      </c>
      <c r="B6" s="591"/>
      <c r="C6" s="591"/>
      <c r="D6" s="591"/>
      <c r="E6" s="591"/>
      <c r="F6" s="591"/>
      <c r="G6" s="591"/>
      <c r="H6" s="591"/>
      <c r="I6" s="591"/>
      <c r="J6" s="591"/>
      <c r="K6" s="591"/>
      <c r="L6" s="591"/>
      <c r="M6" s="591"/>
      <c r="N6" s="591"/>
      <c r="O6" s="591"/>
      <c r="P6" s="591"/>
      <c r="Q6" s="591"/>
    </row>
    <row r="7" ht="9.75" customHeight="1"/>
    <row r="8" ht="0.75" customHeight="1"/>
    <row r="9" spans="1:18" ht="12.75">
      <c r="A9" s="29" t="s">
        <v>893</v>
      </c>
      <c r="B9" s="29"/>
      <c r="Q9" s="27" t="s">
        <v>20</v>
      </c>
      <c r="R9" s="19"/>
    </row>
    <row r="10" spans="1:17" ht="15.75">
      <c r="A10" s="12"/>
      <c r="N10" s="593" t="s">
        <v>821</v>
      </c>
      <c r="O10" s="593"/>
      <c r="P10" s="593"/>
      <c r="Q10" s="593"/>
    </row>
    <row r="11" spans="1:17" ht="28.5" customHeight="1">
      <c r="A11" s="581" t="s">
        <v>72</v>
      </c>
      <c r="B11" s="581" t="s">
        <v>3</v>
      </c>
      <c r="C11" s="546" t="s">
        <v>674</v>
      </c>
      <c r="D11" s="546"/>
      <c r="E11" s="546"/>
      <c r="F11" s="546" t="s">
        <v>675</v>
      </c>
      <c r="G11" s="546"/>
      <c r="H11" s="546"/>
      <c r="I11" s="612" t="s">
        <v>378</v>
      </c>
      <c r="J11" s="613"/>
      <c r="K11" s="614"/>
      <c r="L11" s="612" t="s">
        <v>90</v>
      </c>
      <c r="M11" s="613"/>
      <c r="N11" s="614"/>
      <c r="O11" s="609" t="s">
        <v>825</v>
      </c>
      <c r="P11" s="610"/>
      <c r="Q11" s="611"/>
    </row>
    <row r="12" spans="1:17" ht="54" customHeight="1">
      <c r="A12" s="582"/>
      <c r="B12" s="582"/>
      <c r="C12" s="269" t="s">
        <v>112</v>
      </c>
      <c r="D12" s="269" t="s">
        <v>752</v>
      </c>
      <c r="E12" s="269" t="s">
        <v>16</v>
      </c>
      <c r="F12" s="269" t="s">
        <v>112</v>
      </c>
      <c r="G12" s="269" t="s">
        <v>752</v>
      </c>
      <c r="H12" s="269" t="s">
        <v>16</v>
      </c>
      <c r="I12" s="269" t="s">
        <v>112</v>
      </c>
      <c r="J12" s="269" t="s">
        <v>753</v>
      </c>
      <c r="K12" s="269" t="s">
        <v>16</v>
      </c>
      <c r="L12" s="269" t="s">
        <v>112</v>
      </c>
      <c r="M12" s="269" t="s">
        <v>753</v>
      </c>
      <c r="N12" s="269" t="s">
        <v>16</v>
      </c>
      <c r="O12" s="269" t="s">
        <v>233</v>
      </c>
      <c r="P12" s="269" t="s">
        <v>754</v>
      </c>
      <c r="Q12" s="269" t="s">
        <v>113</v>
      </c>
    </row>
    <row r="13" spans="1:17" s="59" customFormat="1" ht="12.75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  <c r="J13" s="57">
        <v>10</v>
      </c>
      <c r="K13" s="57">
        <v>11</v>
      </c>
      <c r="L13" s="57">
        <v>12</v>
      </c>
      <c r="M13" s="57">
        <v>13</v>
      </c>
      <c r="N13" s="57">
        <v>14</v>
      </c>
      <c r="O13" s="57">
        <v>15</v>
      </c>
      <c r="P13" s="57">
        <v>16</v>
      </c>
      <c r="Q13" s="57">
        <v>17</v>
      </c>
    </row>
    <row r="14" spans="1:17" ht="12.75">
      <c r="A14" s="123">
        <v>1</v>
      </c>
      <c r="B14" s="17" t="s">
        <v>861</v>
      </c>
      <c r="C14" s="298">
        <v>145.61</v>
      </c>
      <c r="D14" s="16">
        <v>46.96</v>
      </c>
      <c r="E14" s="300">
        <f>SUM(C14:D14)</f>
        <v>192.57000000000002</v>
      </c>
      <c r="F14" s="300">
        <v>-1.58</v>
      </c>
      <c r="G14" s="16">
        <v>12.74</v>
      </c>
      <c r="H14" s="300">
        <f aca="true" t="shared" si="0" ref="H14:H21">SUM(F14:G14)</f>
        <v>11.16</v>
      </c>
      <c r="I14" s="298">
        <v>145.9325900021897</v>
      </c>
      <c r="J14" s="298">
        <v>46.97071726882801</v>
      </c>
      <c r="K14" s="299">
        <f>I14+J14</f>
        <v>192.9033072710177</v>
      </c>
      <c r="L14" s="298">
        <v>130.82279711349</v>
      </c>
      <c r="M14" s="298">
        <v>42.20090229467415</v>
      </c>
      <c r="N14" s="299">
        <f>SUM(L14:M14)</f>
        <v>173.02369940816413</v>
      </c>
      <c r="O14" s="298">
        <f>F14+I14-L14</f>
        <v>13.529792888699689</v>
      </c>
      <c r="P14" s="298">
        <f>G14+J14-M14</f>
        <v>17.509814974153862</v>
      </c>
      <c r="Q14" s="299">
        <f>SUM(O14:P14)</f>
        <v>31.03960786285355</v>
      </c>
    </row>
    <row r="15" spans="1:17" ht="12.75">
      <c r="A15" s="123">
        <v>2</v>
      </c>
      <c r="B15" s="17" t="s">
        <v>862</v>
      </c>
      <c r="C15" s="298">
        <v>74.12</v>
      </c>
      <c r="D15" s="16">
        <v>23.91</v>
      </c>
      <c r="E15" s="300">
        <f aca="true" t="shared" si="1" ref="E15:E21">SUM(C15:D15)</f>
        <v>98.03</v>
      </c>
      <c r="F15" s="300">
        <v>-0.81</v>
      </c>
      <c r="G15" s="16">
        <v>6.49</v>
      </c>
      <c r="H15" s="300">
        <f t="shared" si="0"/>
        <v>5.68</v>
      </c>
      <c r="I15" s="298">
        <v>74.28420830274226</v>
      </c>
      <c r="J15" s="298">
        <v>23.909549920785192</v>
      </c>
      <c r="K15" s="299">
        <f aca="true" t="shared" si="2" ref="K15:K21">I15+J15</f>
        <v>98.19375822352745</v>
      </c>
      <c r="L15" s="298">
        <v>66.59285572455099</v>
      </c>
      <c r="M15" s="298">
        <v>21.481566362758382</v>
      </c>
      <c r="N15" s="299">
        <f aca="true" t="shared" si="3" ref="N15:N21">SUM(L15:M15)</f>
        <v>88.07442208730937</v>
      </c>
      <c r="O15" s="298">
        <f aca="true" t="shared" si="4" ref="O15:O21">F15+I15-L15</f>
        <v>6.881352578191269</v>
      </c>
      <c r="P15" s="298">
        <f aca="true" t="shared" si="5" ref="P15:P21">G15+J15-M15</f>
        <v>8.917983558026808</v>
      </c>
      <c r="Q15" s="299">
        <f aca="true" t="shared" si="6" ref="Q15:Q21">SUM(O15:P15)</f>
        <v>15.799336136218077</v>
      </c>
    </row>
    <row r="16" spans="1:17" ht="12.75">
      <c r="A16" s="123">
        <v>3</v>
      </c>
      <c r="B16" s="17" t="s">
        <v>863</v>
      </c>
      <c r="C16" s="298">
        <v>64.5</v>
      </c>
      <c r="D16" s="16">
        <v>20.81</v>
      </c>
      <c r="E16" s="300">
        <f t="shared" si="1"/>
        <v>85.31</v>
      </c>
      <c r="F16" s="300">
        <v>-0.69</v>
      </c>
      <c r="G16" s="16">
        <v>5.65</v>
      </c>
      <c r="H16" s="300">
        <f t="shared" si="0"/>
        <v>4.960000000000001</v>
      </c>
      <c r="I16" s="298">
        <v>64.6428957842266</v>
      </c>
      <c r="J16" s="298">
        <v>20.806340662313072</v>
      </c>
      <c r="K16" s="299">
        <f t="shared" si="2"/>
        <v>85.44923644653967</v>
      </c>
      <c r="L16" s="298">
        <v>57.94980024600025</v>
      </c>
      <c r="M16" s="298">
        <v>18.69348395032266</v>
      </c>
      <c r="N16" s="299">
        <f t="shared" si="3"/>
        <v>76.64328419632291</v>
      </c>
      <c r="O16" s="298">
        <f t="shared" si="4"/>
        <v>6.003095538226347</v>
      </c>
      <c r="P16" s="298">
        <f t="shared" si="5"/>
        <v>7.762856711990416</v>
      </c>
      <c r="Q16" s="299">
        <f t="shared" si="6"/>
        <v>13.765952250216763</v>
      </c>
    </row>
    <row r="17" spans="1:17" ht="12.75">
      <c r="A17" s="123">
        <v>4</v>
      </c>
      <c r="B17" s="17" t="s">
        <v>864</v>
      </c>
      <c r="C17" s="298">
        <v>147.08</v>
      </c>
      <c r="D17" s="16">
        <v>47.44</v>
      </c>
      <c r="E17" s="300">
        <f t="shared" si="1"/>
        <v>194.52</v>
      </c>
      <c r="F17" s="300">
        <v>-1.6</v>
      </c>
      <c r="G17" s="16">
        <v>12.87</v>
      </c>
      <c r="H17" s="300">
        <f t="shared" si="0"/>
        <v>11.27</v>
      </c>
      <c r="I17" s="298">
        <v>147.40584669680695</v>
      </c>
      <c r="J17" s="298">
        <v>47.44490828857375</v>
      </c>
      <c r="K17" s="299">
        <f t="shared" si="2"/>
        <v>194.8507549853807</v>
      </c>
      <c r="L17" s="298">
        <v>132.14351349118942</v>
      </c>
      <c r="M17" s="298">
        <v>42.62693983586755</v>
      </c>
      <c r="N17" s="299">
        <f t="shared" si="3"/>
        <v>174.77045332705697</v>
      </c>
      <c r="O17" s="298">
        <f t="shared" si="4"/>
        <v>13.662333205617529</v>
      </c>
      <c r="P17" s="298">
        <f t="shared" si="5"/>
        <v>17.687968452706194</v>
      </c>
      <c r="Q17" s="299">
        <f t="shared" si="6"/>
        <v>31.350301658323723</v>
      </c>
    </row>
    <row r="18" spans="1:17" ht="12.75">
      <c r="A18" s="123">
        <v>5</v>
      </c>
      <c r="B18" s="17" t="s">
        <v>865</v>
      </c>
      <c r="C18" s="298">
        <v>150.69</v>
      </c>
      <c r="D18" s="16">
        <v>48.61</v>
      </c>
      <c r="E18" s="300">
        <f t="shared" si="1"/>
        <v>199.3</v>
      </c>
      <c r="F18" s="300">
        <v>-1.64</v>
      </c>
      <c r="G18" s="16">
        <v>13.19</v>
      </c>
      <c r="H18" s="300">
        <f t="shared" si="0"/>
        <v>11.549999999999999</v>
      </c>
      <c r="I18" s="298">
        <v>151.02384442984658</v>
      </c>
      <c r="J18" s="298">
        <v>48.609418207813285</v>
      </c>
      <c r="K18" s="299">
        <f t="shared" si="2"/>
        <v>199.63326263765987</v>
      </c>
      <c r="L18" s="298">
        <v>135.38690541193455</v>
      </c>
      <c r="M18" s="298">
        <v>43.67319529417243</v>
      </c>
      <c r="N18" s="299">
        <f t="shared" si="3"/>
        <v>179.060100706107</v>
      </c>
      <c r="O18" s="298">
        <f t="shared" si="4"/>
        <v>13.996939017912041</v>
      </c>
      <c r="P18" s="298">
        <f t="shared" si="5"/>
        <v>18.126222913640852</v>
      </c>
      <c r="Q18" s="299">
        <f t="shared" si="6"/>
        <v>32.12316193155289</v>
      </c>
    </row>
    <row r="19" spans="1:17" ht="12.75">
      <c r="A19" s="123">
        <v>6</v>
      </c>
      <c r="B19" s="17" t="s">
        <v>866</v>
      </c>
      <c r="C19" s="298">
        <v>94.48</v>
      </c>
      <c r="D19" s="16">
        <v>30.48</v>
      </c>
      <c r="E19" s="300">
        <f t="shared" si="1"/>
        <v>124.96000000000001</v>
      </c>
      <c r="F19" s="300">
        <v>-1.03</v>
      </c>
      <c r="G19" s="16">
        <v>8.27</v>
      </c>
      <c r="H19" s="300">
        <f t="shared" si="0"/>
        <v>7.239999999999999</v>
      </c>
      <c r="I19" s="298">
        <v>94.68931463091052</v>
      </c>
      <c r="J19" s="298">
        <v>30.477256833726187</v>
      </c>
      <c r="K19" s="299">
        <f t="shared" si="2"/>
        <v>125.1665714646367</v>
      </c>
      <c r="L19" s="298">
        <v>84.88522677894736</v>
      </c>
      <c r="M19" s="298">
        <v>27.38233121901527</v>
      </c>
      <c r="N19" s="299">
        <f t="shared" si="3"/>
        <v>112.26755799796263</v>
      </c>
      <c r="O19" s="298">
        <f t="shared" si="4"/>
        <v>8.77408785196316</v>
      </c>
      <c r="P19" s="298">
        <f t="shared" si="5"/>
        <v>11.364925614710913</v>
      </c>
      <c r="Q19" s="299">
        <f t="shared" si="6"/>
        <v>20.139013466674072</v>
      </c>
    </row>
    <row r="20" spans="1:17" ht="12.75">
      <c r="A20" s="123">
        <v>7</v>
      </c>
      <c r="B20" s="17" t="s">
        <v>867</v>
      </c>
      <c r="C20" s="298">
        <v>66.89</v>
      </c>
      <c r="D20" s="16">
        <v>21.58</v>
      </c>
      <c r="E20" s="300">
        <f t="shared" si="1"/>
        <v>88.47</v>
      </c>
      <c r="F20" s="300">
        <v>-0.73</v>
      </c>
      <c r="G20" s="16">
        <v>5.85</v>
      </c>
      <c r="H20" s="300">
        <f t="shared" si="0"/>
        <v>5.119999999999999</v>
      </c>
      <c r="I20" s="298">
        <v>67.03819068227777</v>
      </c>
      <c r="J20" s="298">
        <v>21.577304293056145</v>
      </c>
      <c r="K20" s="299">
        <f t="shared" si="2"/>
        <v>88.61549497533392</v>
      </c>
      <c r="L20" s="298">
        <v>60.09708741790631</v>
      </c>
      <c r="M20" s="298">
        <v>19.38615723158268</v>
      </c>
      <c r="N20" s="299">
        <f t="shared" si="3"/>
        <v>79.483244649489</v>
      </c>
      <c r="O20" s="298">
        <f t="shared" si="4"/>
        <v>6.211103264371459</v>
      </c>
      <c r="P20" s="298">
        <f t="shared" si="5"/>
        <v>8.041147061473467</v>
      </c>
      <c r="Q20" s="299">
        <f t="shared" si="6"/>
        <v>14.252250325844926</v>
      </c>
    </row>
    <row r="21" spans="1:17" ht="12.75">
      <c r="A21" s="123">
        <v>8</v>
      </c>
      <c r="B21" s="17" t="s">
        <v>868</v>
      </c>
      <c r="C21" s="298">
        <v>33</v>
      </c>
      <c r="D21" s="16">
        <v>10.65</v>
      </c>
      <c r="E21" s="300">
        <f t="shared" si="1"/>
        <v>43.65</v>
      </c>
      <c r="F21" s="300">
        <v>-0.36</v>
      </c>
      <c r="G21" s="16">
        <v>2.89</v>
      </c>
      <c r="H21" s="300">
        <f t="shared" si="0"/>
        <v>2.5300000000000002</v>
      </c>
      <c r="I21" s="298">
        <v>33.073109470999654</v>
      </c>
      <c r="J21" s="298">
        <v>10.645104524904362</v>
      </c>
      <c r="K21" s="299">
        <f t="shared" si="2"/>
        <v>43.718213995904016</v>
      </c>
      <c r="L21" s="298">
        <v>29.648735009581525</v>
      </c>
      <c r="M21" s="298">
        <v>9.564108067606941</v>
      </c>
      <c r="N21" s="299">
        <f t="shared" si="3"/>
        <v>39.21284307718847</v>
      </c>
      <c r="O21" s="298">
        <f t="shared" si="4"/>
        <v>3.0643744614181294</v>
      </c>
      <c r="P21" s="298">
        <f t="shared" si="5"/>
        <v>3.970996457297421</v>
      </c>
      <c r="Q21" s="299">
        <f t="shared" si="6"/>
        <v>7.03537091871555</v>
      </c>
    </row>
    <row r="22" spans="1:17" ht="12.75">
      <c r="A22" s="122" t="s">
        <v>88</v>
      </c>
      <c r="B22" s="122"/>
      <c r="C22" s="299">
        <f aca="true" t="shared" si="7" ref="C22:H22">SUM(C14:C21)</f>
        <v>776.37</v>
      </c>
      <c r="D22" s="299">
        <f t="shared" si="7"/>
        <v>250.44000000000003</v>
      </c>
      <c r="E22" s="299">
        <f t="shared" si="7"/>
        <v>1026.8100000000002</v>
      </c>
      <c r="F22" s="299">
        <f t="shared" si="7"/>
        <v>-8.44</v>
      </c>
      <c r="G22" s="299">
        <f t="shared" si="7"/>
        <v>67.94999999999999</v>
      </c>
      <c r="H22" s="299">
        <f t="shared" si="7"/>
        <v>59.51</v>
      </c>
      <c r="I22" s="299">
        <f aca="true" t="shared" si="8" ref="I22:Q22">SUM(I14:I21)</f>
        <v>778.09</v>
      </c>
      <c r="J22" s="299">
        <f t="shared" si="8"/>
        <v>250.44060000000002</v>
      </c>
      <c r="K22" s="299">
        <f t="shared" si="8"/>
        <v>1028.5306</v>
      </c>
      <c r="L22" s="299">
        <f t="shared" si="8"/>
        <v>697.5269211936004</v>
      </c>
      <c r="M22" s="299">
        <f t="shared" si="8"/>
        <v>225.00868425600007</v>
      </c>
      <c r="N22" s="299">
        <f t="shared" si="8"/>
        <v>922.5356054496004</v>
      </c>
      <c r="O22" s="299">
        <f t="shared" si="8"/>
        <v>72.12307880639962</v>
      </c>
      <c r="P22" s="299">
        <f t="shared" si="8"/>
        <v>93.38191574399993</v>
      </c>
      <c r="Q22" s="299">
        <f t="shared" si="8"/>
        <v>165.50499455039957</v>
      </c>
    </row>
    <row r="23" spans="1:17" ht="12.75">
      <c r="A23" s="10"/>
      <c r="B23" s="25"/>
      <c r="C23" s="25"/>
      <c r="D23" s="25"/>
      <c r="E23" s="19"/>
      <c r="F23" s="19"/>
      <c r="G23" s="451"/>
      <c r="H23" s="452"/>
      <c r="I23" s="451"/>
      <c r="J23" s="19"/>
      <c r="K23" s="19"/>
      <c r="L23" s="19"/>
      <c r="M23" s="19"/>
      <c r="N23" s="19"/>
      <c r="O23" s="19"/>
      <c r="P23" s="19"/>
      <c r="Q23" s="19"/>
    </row>
    <row r="24" spans="1:17" ht="14.25" customHeight="1">
      <c r="A24" s="615" t="s">
        <v>755</v>
      </c>
      <c r="B24" s="615"/>
      <c r="C24" s="615"/>
      <c r="D24" s="615"/>
      <c r="E24" s="615"/>
      <c r="F24" s="615"/>
      <c r="G24" s="615"/>
      <c r="H24" s="615"/>
      <c r="I24" s="615"/>
      <c r="J24" s="615"/>
      <c r="K24" s="615"/>
      <c r="L24" s="615"/>
      <c r="M24" s="615"/>
      <c r="N24" s="615"/>
      <c r="O24" s="615"/>
      <c r="P24" s="615"/>
      <c r="Q24" s="615"/>
    </row>
    <row r="25" spans="1:17" ht="14.25" customHeight="1">
      <c r="A25" s="415"/>
      <c r="B25" s="415"/>
      <c r="C25" s="415"/>
      <c r="D25" s="415"/>
      <c r="E25" s="415"/>
      <c r="F25" s="415"/>
      <c r="G25" s="415"/>
      <c r="H25" s="415"/>
      <c r="I25" s="415"/>
      <c r="J25" s="415"/>
      <c r="K25" s="415"/>
      <c r="L25" s="415"/>
      <c r="M25" s="415"/>
      <c r="N25" s="415"/>
      <c r="O25" s="415"/>
      <c r="P25" s="415"/>
      <c r="Q25" s="415"/>
    </row>
    <row r="26" spans="1:17" ht="14.25" customHeight="1">
      <c r="A26" s="415"/>
      <c r="B26" s="415"/>
      <c r="C26" s="415"/>
      <c r="D26" s="415"/>
      <c r="E26" s="415"/>
      <c r="F26" s="415"/>
      <c r="G26" s="415"/>
      <c r="H26" s="415"/>
      <c r="I26" s="415"/>
      <c r="J26" s="415"/>
      <c r="K26" s="415"/>
      <c r="L26" s="415"/>
      <c r="M26" s="415"/>
      <c r="N26" s="415"/>
      <c r="O26" s="415"/>
      <c r="P26" s="415"/>
      <c r="Q26" s="415"/>
    </row>
    <row r="27" spans="1:17" ht="14.25" customHeight="1">
      <c r="A27" s="415"/>
      <c r="B27" s="415"/>
      <c r="C27" s="415"/>
      <c r="D27" s="415"/>
      <c r="E27" s="415"/>
      <c r="F27" s="415"/>
      <c r="G27" s="415"/>
      <c r="H27" s="415"/>
      <c r="I27" s="415"/>
      <c r="J27" s="415"/>
      <c r="K27" s="415"/>
      <c r="L27" s="415"/>
      <c r="M27" s="415"/>
      <c r="N27" s="415"/>
      <c r="O27" s="415"/>
      <c r="P27" s="415"/>
      <c r="Q27" s="415"/>
    </row>
    <row r="28" spans="1:17" ht="14.25" customHeight="1">
      <c r="A28" s="415"/>
      <c r="B28" s="415"/>
      <c r="C28" s="415"/>
      <c r="D28" s="415"/>
      <c r="E28" s="415"/>
      <c r="F28" s="415"/>
      <c r="G28" s="415"/>
      <c r="H28" s="415"/>
      <c r="I28" s="415"/>
      <c r="J28" s="415"/>
      <c r="K28" s="415"/>
      <c r="L28" s="415"/>
      <c r="M28" s="415"/>
      <c r="N28" s="415"/>
      <c r="O28" s="415"/>
      <c r="P28" s="415"/>
      <c r="Q28" s="415"/>
    </row>
    <row r="29" spans="1:17" ht="15.75" customHeight="1">
      <c r="A29" s="28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05"/>
      <c r="M29" s="35"/>
      <c r="N29" s="35"/>
      <c r="O29" s="35"/>
      <c r="P29" s="35"/>
      <c r="Q29" s="35"/>
    </row>
    <row r="30" spans="1:16" ht="12.75">
      <c r="A30" s="13" t="s">
        <v>19</v>
      </c>
      <c r="B30" s="13"/>
      <c r="C30" s="13"/>
      <c r="D30" s="13"/>
      <c r="E30" s="13"/>
      <c r="F30" s="13"/>
      <c r="G30" s="13"/>
      <c r="H30" s="13"/>
      <c r="I30" s="13"/>
      <c r="O30" s="283" t="s">
        <v>902</v>
      </c>
      <c r="P30" s="14"/>
    </row>
    <row r="31" spans="15:16" ht="12.75">
      <c r="O31" s="283" t="s">
        <v>890</v>
      </c>
      <c r="P31" s="14"/>
    </row>
    <row r="32" spans="15:16" ht="12.75">
      <c r="O32" s="283" t="s">
        <v>892</v>
      </c>
      <c r="P32" s="14"/>
    </row>
    <row r="33" spans="1:21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26" t="s">
        <v>82</v>
      </c>
      <c r="P33" s="13"/>
      <c r="Q33" s="13"/>
      <c r="S33" s="537"/>
      <c r="T33" s="537"/>
      <c r="U33" s="537"/>
    </row>
  </sheetData>
  <sheetProtection/>
  <mergeCells count="14">
    <mergeCell ref="P1:Q1"/>
    <mergeCell ref="A2:Q2"/>
    <mergeCell ref="A3:Q3"/>
    <mergeCell ref="N10:Q10"/>
    <mergeCell ref="A6:Q6"/>
    <mergeCell ref="A11:A12"/>
    <mergeCell ref="B11:B12"/>
    <mergeCell ref="I11:K11"/>
    <mergeCell ref="S33:U33"/>
    <mergeCell ref="O11:Q11"/>
    <mergeCell ref="L11:N11"/>
    <mergeCell ref="C11:E11"/>
    <mergeCell ref="F11:H11"/>
    <mergeCell ref="A24:Q24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zoomScaleSheetLayoutView="90" zoomScalePageLayoutView="0" workbookViewId="0" topLeftCell="B1">
      <selection activeCell="O13" sqref="O13:O21"/>
    </sheetView>
  </sheetViews>
  <sheetFormatPr defaultColWidth="9.140625" defaultRowHeight="12.75"/>
  <cols>
    <col min="1" max="1" width="7.421875" style="14" customWidth="1"/>
    <col min="2" max="2" width="11.28125" style="14" customWidth="1"/>
    <col min="3" max="3" width="8.7109375" style="14" customWidth="1"/>
    <col min="4" max="4" width="8.140625" style="14" customWidth="1"/>
    <col min="5" max="5" width="10.00390625" style="14" customWidth="1"/>
    <col min="6" max="7" width="7.28125" style="14" customWidth="1"/>
    <col min="8" max="8" width="8.140625" style="14" customWidth="1"/>
    <col min="9" max="9" width="9.28125" style="14" customWidth="1"/>
    <col min="10" max="10" width="10.00390625" style="14" customWidth="1"/>
    <col min="11" max="11" width="8.421875" style="14" customWidth="1"/>
    <col min="12" max="12" width="8.7109375" style="14" customWidth="1"/>
    <col min="13" max="13" width="7.8515625" style="14" customWidth="1"/>
    <col min="14" max="14" width="7.140625" style="14" customWidth="1"/>
    <col min="15" max="15" width="13.7109375" style="14" customWidth="1"/>
    <col min="16" max="16" width="11.8515625" style="14" customWidth="1"/>
    <col min="17" max="17" width="9.7109375" style="14" customWidth="1"/>
    <col min="18" max="16384" width="9.140625" style="14" customWidth="1"/>
  </cols>
  <sheetData>
    <row r="1" spans="8:21" ht="15">
      <c r="H1" s="29"/>
      <c r="I1" s="29"/>
      <c r="J1" s="29"/>
      <c r="K1" s="29"/>
      <c r="L1" s="29"/>
      <c r="M1" s="29"/>
      <c r="N1" s="29"/>
      <c r="O1" s="29"/>
      <c r="P1" s="616" t="s">
        <v>89</v>
      </c>
      <c r="Q1" s="616"/>
      <c r="R1" s="586"/>
      <c r="T1" s="36"/>
      <c r="U1" s="36"/>
    </row>
    <row r="2" spans="1:21" ht="15">
      <c r="A2" s="587" t="s">
        <v>0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6"/>
      <c r="S2" s="38"/>
      <c r="T2" s="38"/>
      <c r="U2" s="38"/>
    </row>
    <row r="3" spans="1:21" ht="20.25">
      <c r="A3" s="535" t="s">
        <v>651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86"/>
      <c r="S3" s="37"/>
      <c r="T3" s="37"/>
      <c r="U3" s="37"/>
    </row>
    <row r="4" ht="10.5" customHeight="1">
      <c r="R4" s="586"/>
    </row>
    <row r="5" spans="1:18" ht="9" customHeight="1">
      <c r="A5" s="22"/>
      <c r="B5" s="22"/>
      <c r="C5" s="22"/>
      <c r="D5" s="22"/>
      <c r="E5" s="21"/>
      <c r="F5" s="21"/>
      <c r="G5" s="21"/>
      <c r="H5" s="21"/>
      <c r="I5" s="21"/>
      <c r="J5" s="21"/>
      <c r="K5" s="21"/>
      <c r="L5" s="21"/>
      <c r="M5" s="21"/>
      <c r="N5" s="22"/>
      <c r="O5" s="22"/>
      <c r="P5" s="21"/>
      <c r="Q5" s="19"/>
      <c r="R5" s="586"/>
    </row>
    <row r="6" spans="2:18" ht="18" customHeight="1">
      <c r="B6" s="98"/>
      <c r="C6" s="98"/>
      <c r="D6" s="536" t="s">
        <v>757</v>
      </c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R6" s="586"/>
    </row>
    <row r="7" ht="5.25" customHeight="1">
      <c r="R7" s="586"/>
    </row>
    <row r="8" spans="1:18" ht="12.75">
      <c r="A8" s="537" t="s">
        <v>889</v>
      </c>
      <c r="B8" s="537"/>
      <c r="Q8" s="27" t="s">
        <v>20</v>
      </c>
      <c r="R8" s="586"/>
    </row>
    <row r="9" spans="1:19" ht="15.75">
      <c r="A9" s="12"/>
      <c r="N9" s="593" t="s">
        <v>821</v>
      </c>
      <c r="O9" s="593"/>
      <c r="P9" s="593"/>
      <c r="Q9" s="593"/>
      <c r="R9" s="586"/>
      <c r="S9" s="19"/>
    </row>
    <row r="10" spans="1:18" ht="36.75" customHeight="1">
      <c r="A10" s="581" t="s">
        <v>2</v>
      </c>
      <c r="B10" s="581" t="s">
        <v>3</v>
      </c>
      <c r="C10" s="546" t="s">
        <v>676</v>
      </c>
      <c r="D10" s="546"/>
      <c r="E10" s="546"/>
      <c r="F10" s="546" t="s">
        <v>677</v>
      </c>
      <c r="G10" s="546"/>
      <c r="H10" s="546"/>
      <c r="I10" s="612" t="s">
        <v>378</v>
      </c>
      <c r="J10" s="613"/>
      <c r="K10" s="614"/>
      <c r="L10" s="612" t="s">
        <v>90</v>
      </c>
      <c r="M10" s="613"/>
      <c r="N10" s="614"/>
      <c r="O10" s="609" t="s">
        <v>826</v>
      </c>
      <c r="P10" s="610"/>
      <c r="Q10" s="611"/>
      <c r="R10" s="586"/>
    </row>
    <row r="11" spans="1:17" ht="39.75" customHeight="1">
      <c r="A11" s="582"/>
      <c r="B11" s="582"/>
      <c r="C11" s="269" t="s">
        <v>112</v>
      </c>
      <c r="D11" s="269" t="s">
        <v>752</v>
      </c>
      <c r="E11" s="269" t="s">
        <v>16</v>
      </c>
      <c r="F11" s="269" t="s">
        <v>112</v>
      </c>
      <c r="G11" s="269" t="s">
        <v>753</v>
      </c>
      <c r="H11" s="269" t="s">
        <v>16</v>
      </c>
      <c r="I11" s="269" t="s">
        <v>112</v>
      </c>
      <c r="J11" s="269" t="s">
        <v>753</v>
      </c>
      <c r="K11" s="269" t="s">
        <v>16</v>
      </c>
      <c r="L11" s="269" t="s">
        <v>112</v>
      </c>
      <c r="M11" s="269" t="s">
        <v>753</v>
      </c>
      <c r="N11" s="269" t="s">
        <v>16</v>
      </c>
      <c r="O11" s="269" t="s">
        <v>233</v>
      </c>
      <c r="P11" s="269" t="s">
        <v>754</v>
      </c>
      <c r="Q11" s="269" t="s">
        <v>113</v>
      </c>
    </row>
    <row r="12" spans="1:17" s="59" customFormat="1" ht="12.75">
      <c r="A12" s="311">
        <v>1</v>
      </c>
      <c r="B12" s="311">
        <v>2</v>
      </c>
      <c r="C12" s="311">
        <v>3</v>
      </c>
      <c r="D12" s="311">
        <v>4</v>
      </c>
      <c r="E12" s="311">
        <v>5</v>
      </c>
      <c r="F12" s="311">
        <v>6</v>
      </c>
      <c r="G12" s="311">
        <v>7</v>
      </c>
      <c r="H12" s="311">
        <v>8</v>
      </c>
      <c r="I12" s="311">
        <v>9</v>
      </c>
      <c r="J12" s="311">
        <v>10</v>
      </c>
      <c r="K12" s="311">
        <v>11</v>
      </c>
      <c r="L12" s="311">
        <v>12</v>
      </c>
      <c r="M12" s="311">
        <v>13</v>
      </c>
      <c r="N12" s="311">
        <v>14</v>
      </c>
      <c r="O12" s="311">
        <v>15</v>
      </c>
      <c r="P12" s="311">
        <v>16</v>
      </c>
      <c r="Q12" s="311">
        <v>17</v>
      </c>
    </row>
    <row r="13" spans="1:21" ht="12.75">
      <c r="A13" s="123">
        <v>1</v>
      </c>
      <c r="B13" s="17" t="s">
        <v>861</v>
      </c>
      <c r="C13" s="298">
        <v>119.04</v>
      </c>
      <c r="D13" s="16">
        <v>14.99</v>
      </c>
      <c r="E13" s="304">
        <f>SUM(C13:D13)</f>
        <v>134.03</v>
      </c>
      <c r="F13" s="300">
        <v>4.73</v>
      </c>
      <c r="G13" s="16">
        <v>4.77</v>
      </c>
      <c r="H13" s="304">
        <f aca="true" t="shared" si="0" ref="H13:H20">SUM(F13:G13)</f>
        <v>9.5</v>
      </c>
      <c r="I13" s="298">
        <v>115.859048947797</v>
      </c>
      <c r="J13" s="298">
        <v>21.408806306243463</v>
      </c>
      <c r="K13" s="299">
        <f>I13+J13</f>
        <v>137.26785525404046</v>
      </c>
      <c r="L13" s="298">
        <v>110.32143829911945</v>
      </c>
      <c r="M13" s="298">
        <v>15.8040931542807</v>
      </c>
      <c r="N13" s="299">
        <f>SUM(L13:M13)</f>
        <v>126.12553145340016</v>
      </c>
      <c r="O13" s="298">
        <f>F13+I13-L13</f>
        <v>10.267610648677561</v>
      </c>
      <c r="P13" s="298">
        <f>G13+J13-M13</f>
        <v>10.374713151962762</v>
      </c>
      <c r="Q13" s="299">
        <f>SUM(O13:P13)</f>
        <v>20.642323800640323</v>
      </c>
      <c r="S13" s="14">
        <v>173.02369940816413</v>
      </c>
      <c r="T13" s="14">
        <v>126.12553145340016</v>
      </c>
      <c r="U13" s="483">
        <f>S13+T13</f>
        <v>299.1492308615643</v>
      </c>
    </row>
    <row r="14" spans="1:21" ht="12.75">
      <c r="A14" s="123">
        <v>2</v>
      </c>
      <c r="B14" s="17" t="s">
        <v>862</v>
      </c>
      <c r="C14" s="298">
        <v>64.99</v>
      </c>
      <c r="D14" s="16">
        <v>8.18</v>
      </c>
      <c r="E14" s="304">
        <f aca="true" t="shared" si="1" ref="E14:E20">SUM(C14:D14)</f>
        <v>73.16999999999999</v>
      </c>
      <c r="F14" s="300">
        <v>2.58</v>
      </c>
      <c r="G14" s="16">
        <v>2.6</v>
      </c>
      <c r="H14" s="304">
        <f t="shared" si="0"/>
        <v>5.18</v>
      </c>
      <c r="I14" s="298">
        <v>63.25335678021935</v>
      </c>
      <c r="J14" s="298">
        <v>11.688157945587722</v>
      </c>
      <c r="K14" s="299">
        <f aca="true" t="shared" si="2" ref="K14:K20">I14+J14</f>
        <v>74.94151472580707</v>
      </c>
      <c r="L14" s="298">
        <v>60.230093036456424</v>
      </c>
      <c r="M14" s="298">
        <v>8.628259527022012</v>
      </c>
      <c r="N14" s="299">
        <f aca="true" t="shared" si="3" ref="N14:N20">SUM(L14:M14)</f>
        <v>68.85835256347843</v>
      </c>
      <c r="O14" s="298">
        <f aca="true" t="shared" si="4" ref="O14:P20">F14+I14-L14</f>
        <v>5.603263743762923</v>
      </c>
      <c r="P14" s="298">
        <f t="shared" si="4"/>
        <v>5.65989841856571</v>
      </c>
      <c r="Q14" s="299">
        <f aca="true" t="shared" si="5" ref="Q14:Q20">SUM(O14:P14)</f>
        <v>11.263162162328634</v>
      </c>
      <c r="S14" s="14">
        <v>88.07442208730937</v>
      </c>
      <c r="T14" s="14">
        <v>68.85835256347843</v>
      </c>
      <c r="U14" s="483">
        <f aca="true" t="shared" si="6" ref="U14:U21">S14+T14</f>
        <v>156.9327746507878</v>
      </c>
    </row>
    <row r="15" spans="1:21" ht="12.75">
      <c r="A15" s="123">
        <v>3</v>
      </c>
      <c r="B15" s="17" t="s">
        <v>863</v>
      </c>
      <c r="C15" s="298">
        <v>43.82</v>
      </c>
      <c r="D15" s="16">
        <v>5.52</v>
      </c>
      <c r="E15" s="304">
        <f t="shared" si="1"/>
        <v>49.34</v>
      </c>
      <c r="F15" s="300">
        <v>1.74</v>
      </c>
      <c r="G15" s="16">
        <v>1.75</v>
      </c>
      <c r="H15" s="304">
        <f t="shared" si="0"/>
        <v>3.49</v>
      </c>
      <c r="I15" s="298">
        <v>42.64905514862613</v>
      </c>
      <c r="J15" s="298">
        <v>7.8808290687129405</v>
      </c>
      <c r="K15" s="299">
        <f t="shared" si="2"/>
        <v>50.529884217339074</v>
      </c>
      <c r="L15" s="298">
        <v>40.61059665883245</v>
      </c>
      <c r="M15" s="298">
        <v>5.817669371812657</v>
      </c>
      <c r="N15" s="299">
        <f t="shared" si="3"/>
        <v>46.428266030645105</v>
      </c>
      <c r="O15" s="298">
        <f t="shared" si="4"/>
        <v>3.7784584897936853</v>
      </c>
      <c r="P15" s="298">
        <f t="shared" si="4"/>
        <v>3.813159696900285</v>
      </c>
      <c r="Q15" s="299">
        <f t="shared" si="5"/>
        <v>7.59161818669397</v>
      </c>
      <c r="S15" s="14">
        <v>76.64328419632291</v>
      </c>
      <c r="T15" s="14">
        <v>46.428266030645105</v>
      </c>
      <c r="U15" s="483">
        <f t="shared" si="6"/>
        <v>123.07155022696801</v>
      </c>
    </row>
    <row r="16" spans="1:21" ht="12.75">
      <c r="A16" s="123">
        <v>4</v>
      </c>
      <c r="B16" s="17" t="s">
        <v>864</v>
      </c>
      <c r="C16" s="298">
        <v>67.69</v>
      </c>
      <c r="D16" s="16">
        <v>8.52</v>
      </c>
      <c r="E16" s="304">
        <f t="shared" si="1"/>
        <v>76.21</v>
      </c>
      <c r="F16" s="300">
        <v>2.69</v>
      </c>
      <c r="G16" s="16">
        <v>2.71</v>
      </c>
      <c r="H16" s="304">
        <f t="shared" si="0"/>
        <v>5.4</v>
      </c>
      <c r="I16" s="298">
        <v>65.88120819284579</v>
      </c>
      <c r="J16" s="298">
        <v>12.1737407499128</v>
      </c>
      <c r="K16" s="299">
        <f t="shared" si="2"/>
        <v>78.05494894275859</v>
      </c>
      <c r="L16" s="298">
        <v>62.73234340110379</v>
      </c>
      <c r="M16" s="298">
        <v>8.986719301186643</v>
      </c>
      <c r="N16" s="299">
        <f t="shared" si="3"/>
        <v>71.71906270229043</v>
      </c>
      <c r="O16" s="298">
        <f t="shared" si="4"/>
        <v>5.838864791741997</v>
      </c>
      <c r="P16" s="298">
        <f t="shared" si="4"/>
        <v>5.897021448726157</v>
      </c>
      <c r="Q16" s="299">
        <f t="shared" si="5"/>
        <v>11.735886240468155</v>
      </c>
      <c r="S16" s="14">
        <v>174.77045332705697</v>
      </c>
      <c r="T16" s="14">
        <v>71.71906270229043</v>
      </c>
      <c r="U16" s="483">
        <f t="shared" si="6"/>
        <v>246.48951602934739</v>
      </c>
    </row>
    <row r="17" spans="1:21" ht="12.75">
      <c r="A17" s="123">
        <v>5</v>
      </c>
      <c r="B17" s="17" t="s">
        <v>865</v>
      </c>
      <c r="C17" s="298">
        <v>97.21</v>
      </c>
      <c r="D17" s="16">
        <v>12.24</v>
      </c>
      <c r="E17" s="304">
        <f t="shared" si="1"/>
        <v>109.44999999999999</v>
      </c>
      <c r="F17" s="300">
        <v>3.86</v>
      </c>
      <c r="G17" s="16">
        <v>3.89</v>
      </c>
      <c r="H17" s="304">
        <f t="shared" si="0"/>
        <v>7.75</v>
      </c>
      <c r="I17" s="298">
        <v>94.61238363756152</v>
      </c>
      <c r="J17" s="298">
        <v>17.48277941053366</v>
      </c>
      <c r="K17" s="299">
        <f t="shared" si="2"/>
        <v>112.09516304809517</v>
      </c>
      <c r="L17" s="298">
        <v>90.09028072124833</v>
      </c>
      <c r="M17" s="298">
        <v>12.905879498719953</v>
      </c>
      <c r="N17" s="299">
        <f t="shared" si="3"/>
        <v>102.99616021996829</v>
      </c>
      <c r="O17" s="298">
        <f t="shared" si="4"/>
        <v>8.382102916313187</v>
      </c>
      <c r="P17" s="298">
        <f t="shared" si="4"/>
        <v>8.466899911813707</v>
      </c>
      <c r="Q17" s="299">
        <f t="shared" si="5"/>
        <v>16.849002828126892</v>
      </c>
      <c r="S17" s="14">
        <v>179.060100706107</v>
      </c>
      <c r="T17" s="14">
        <v>102.99616021996829</v>
      </c>
      <c r="U17" s="483">
        <f t="shared" si="6"/>
        <v>282.0562609260753</v>
      </c>
    </row>
    <row r="18" spans="1:21" ht="12.75">
      <c r="A18" s="123">
        <v>6</v>
      </c>
      <c r="B18" s="17" t="s">
        <v>866</v>
      </c>
      <c r="C18" s="298">
        <v>55.21</v>
      </c>
      <c r="D18" s="16">
        <v>6.95</v>
      </c>
      <c r="E18" s="304">
        <f t="shared" si="1"/>
        <v>62.160000000000004</v>
      </c>
      <c r="F18" s="300">
        <v>2.19</v>
      </c>
      <c r="G18" s="16">
        <v>2.21</v>
      </c>
      <c r="H18" s="304">
        <f t="shared" si="0"/>
        <v>4.4</v>
      </c>
      <c r="I18" s="298">
        <v>53.73469499670581</v>
      </c>
      <c r="J18" s="298">
        <v>9.929269121032439</v>
      </c>
      <c r="K18" s="299">
        <f t="shared" si="2"/>
        <v>63.66396411773825</v>
      </c>
      <c r="L18" s="298">
        <v>51.16638616006708</v>
      </c>
      <c r="M18" s="298">
        <v>7.329838567270123</v>
      </c>
      <c r="N18" s="299">
        <f t="shared" si="3"/>
        <v>58.4962247273372</v>
      </c>
      <c r="O18" s="298">
        <f t="shared" si="4"/>
        <v>4.758308836638733</v>
      </c>
      <c r="P18" s="298">
        <f t="shared" si="4"/>
        <v>4.809430553762315</v>
      </c>
      <c r="Q18" s="299">
        <f t="shared" si="5"/>
        <v>9.567739390401048</v>
      </c>
      <c r="S18" s="14">
        <v>112.26755799796263</v>
      </c>
      <c r="T18" s="14">
        <v>58.4962247273372</v>
      </c>
      <c r="U18" s="483">
        <f t="shared" si="6"/>
        <v>170.76378272529982</v>
      </c>
    </row>
    <row r="19" spans="1:21" ht="12.75">
      <c r="A19" s="123">
        <v>7</v>
      </c>
      <c r="B19" s="17" t="s">
        <v>867</v>
      </c>
      <c r="C19" s="298">
        <v>34.65</v>
      </c>
      <c r="D19" s="16">
        <v>4.36</v>
      </c>
      <c r="E19" s="304">
        <f t="shared" si="1"/>
        <v>39.01</v>
      </c>
      <c r="F19" s="300">
        <v>1.38</v>
      </c>
      <c r="G19" s="16">
        <v>1.39</v>
      </c>
      <c r="H19" s="304">
        <f t="shared" si="0"/>
        <v>2.7699999999999996</v>
      </c>
      <c r="I19" s="298">
        <v>33.72409312870597</v>
      </c>
      <c r="J19" s="298">
        <v>6.2316459888385065</v>
      </c>
      <c r="K19" s="299">
        <f t="shared" si="2"/>
        <v>39.955739117544475</v>
      </c>
      <c r="L19" s="298">
        <v>32.112213012974536</v>
      </c>
      <c r="M19" s="298">
        <v>4.60023376844611</v>
      </c>
      <c r="N19" s="299">
        <f t="shared" si="3"/>
        <v>36.712446781420645</v>
      </c>
      <c r="O19" s="298">
        <f t="shared" si="4"/>
        <v>2.9918801157314334</v>
      </c>
      <c r="P19" s="298">
        <f t="shared" si="4"/>
        <v>3.0214122203923965</v>
      </c>
      <c r="Q19" s="299">
        <f t="shared" si="5"/>
        <v>6.01329233612383</v>
      </c>
      <c r="S19" s="14">
        <v>79.483244649489</v>
      </c>
      <c r="T19" s="14">
        <v>36.712446781420645</v>
      </c>
      <c r="U19" s="483">
        <f t="shared" si="6"/>
        <v>116.19569143090965</v>
      </c>
    </row>
    <row r="20" spans="1:21" ht="12.75">
      <c r="A20" s="123">
        <v>8</v>
      </c>
      <c r="B20" s="17" t="s">
        <v>868</v>
      </c>
      <c r="C20" s="298">
        <v>33.45</v>
      </c>
      <c r="D20" s="16">
        <v>4.21</v>
      </c>
      <c r="E20" s="304">
        <f t="shared" si="1"/>
        <v>37.660000000000004</v>
      </c>
      <c r="F20" s="300">
        <v>1.33</v>
      </c>
      <c r="G20" s="16">
        <v>1.34</v>
      </c>
      <c r="H20" s="304">
        <f t="shared" si="0"/>
        <v>2.67</v>
      </c>
      <c r="I20" s="298">
        <v>32.55615916753866</v>
      </c>
      <c r="J20" s="298">
        <v>6.015831409138473</v>
      </c>
      <c r="K20" s="299">
        <f t="shared" si="2"/>
        <v>38.57199057667713</v>
      </c>
      <c r="L20" s="298">
        <v>31.000101739797934</v>
      </c>
      <c r="M20" s="298">
        <v>4.44091831326183</v>
      </c>
      <c r="N20" s="299">
        <f t="shared" si="3"/>
        <v>35.441020053059766</v>
      </c>
      <c r="O20" s="298">
        <f t="shared" si="4"/>
        <v>2.886057427740724</v>
      </c>
      <c r="P20" s="298">
        <f t="shared" si="4"/>
        <v>2.914913095876643</v>
      </c>
      <c r="Q20" s="299">
        <f t="shared" si="5"/>
        <v>5.800970523617367</v>
      </c>
      <c r="S20" s="14">
        <v>39.21284307718847</v>
      </c>
      <c r="T20" s="14">
        <v>35.441020053059766</v>
      </c>
      <c r="U20" s="483">
        <f t="shared" si="6"/>
        <v>74.65386313024823</v>
      </c>
    </row>
    <row r="21" spans="1:21" ht="12.75">
      <c r="A21" s="122" t="s">
        <v>88</v>
      </c>
      <c r="B21" s="122"/>
      <c r="C21" s="299">
        <f aca="true" t="shared" si="7" ref="C21:H21">SUM(C13:C20)</f>
        <v>516.06</v>
      </c>
      <c r="D21" s="299">
        <f t="shared" si="7"/>
        <v>64.97</v>
      </c>
      <c r="E21" s="299">
        <f t="shared" si="7"/>
        <v>581.03</v>
      </c>
      <c r="F21" s="299">
        <f t="shared" si="7"/>
        <v>20.5</v>
      </c>
      <c r="G21" s="299">
        <f t="shared" si="7"/>
        <v>20.66</v>
      </c>
      <c r="H21" s="299">
        <f t="shared" si="7"/>
        <v>41.16</v>
      </c>
      <c r="I21" s="299">
        <f aca="true" t="shared" si="8" ref="I21:Q21">SUM(I13:I20)</f>
        <v>502.27000000000027</v>
      </c>
      <c r="J21" s="299">
        <f t="shared" si="8"/>
        <v>92.81106</v>
      </c>
      <c r="K21" s="299">
        <f t="shared" si="8"/>
        <v>595.0810600000001</v>
      </c>
      <c r="L21" s="299">
        <f t="shared" si="8"/>
        <v>478.26345302959993</v>
      </c>
      <c r="M21" s="299">
        <f t="shared" si="8"/>
        <v>68.51361150200003</v>
      </c>
      <c r="N21" s="299">
        <f t="shared" si="8"/>
        <v>546.7770645316</v>
      </c>
      <c r="O21" s="299">
        <f t="shared" si="8"/>
        <v>44.506546970400244</v>
      </c>
      <c r="P21" s="299">
        <f t="shared" si="8"/>
        <v>44.957448497999984</v>
      </c>
      <c r="Q21" s="299">
        <f t="shared" si="8"/>
        <v>89.4639954684002</v>
      </c>
      <c r="S21" s="14">
        <v>922.5356054496004</v>
      </c>
      <c r="T21" s="14">
        <v>546.7770645316</v>
      </c>
      <c r="U21" s="483">
        <f t="shared" si="6"/>
        <v>1469.3126699812005</v>
      </c>
    </row>
    <row r="22" spans="1:17" ht="12.75">
      <c r="A22" s="10"/>
      <c r="B22" s="25"/>
      <c r="C22" s="25"/>
      <c r="D22" s="25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 ht="14.25" customHeight="1">
      <c r="A23" s="615" t="s">
        <v>758</v>
      </c>
      <c r="B23" s="615"/>
      <c r="C23" s="615"/>
      <c r="D23" s="615"/>
      <c r="E23" s="615"/>
      <c r="F23" s="615"/>
      <c r="G23" s="615"/>
      <c r="H23" s="615"/>
      <c r="I23" s="615"/>
      <c r="J23" s="615"/>
      <c r="K23" s="615"/>
      <c r="L23" s="615"/>
      <c r="M23" s="615"/>
      <c r="N23" s="615"/>
      <c r="O23" s="615"/>
      <c r="P23" s="615"/>
      <c r="Q23" s="615"/>
    </row>
    <row r="24" spans="1:17" ht="14.25" customHeight="1">
      <c r="A24" s="415"/>
      <c r="B24" s="415"/>
      <c r="C24" s="415"/>
      <c r="D24" s="415"/>
      <c r="E24" s="415"/>
      <c r="F24" s="415"/>
      <c r="G24" s="415"/>
      <c r="H24" s="415"/>
      <c r="I24" s="415"/>
      <c r="J24" s="415"/>
      <c r="K24" s="415"/>
      <c r="L24" s="415"/>
      <c r="M24" s="415"/>
      <c r="N24" s="415"/>
      <c r="O24" s="415"/>
      <c r="P24" s="415"/>
      <c r="Q24" s="415"/>
    </row>
    <row r="25" spans="1:18" ht="14.25" customHeight="1">
      <c r="A25" s="415"/>
      <c r="B25" s="415"/>
      <c r="C25" s="415"/>
      <c r="D25" s="415"/>
      <c r="E25" s="415"/>
      <c r="F25" s="415"/>
      <c r="G25" s="415"/>
      <c r="H25" s="415"/>
      <c r="I25" s="415"/>
      <c r="J25" s="415"/>
      <c r="K25" s="415"/>
      <c r="L25" s="415"/>
      <c r="M25" s="415"/>
      <c r="N25" s="415"/>
      <c r="O25" s="415"/>
      <c r="P25" s="415"/>
      <c r="Q25" s="415"/>
      <c r="R25" s="415"/>
    </row>
    <row r="26" spans="1:18" ht="14.25" customHeight="1">
      <c r="A26" s="415"/>
      <c r="B26" s="415"/>
      <c r="C26" s="415"/>
      <c r="D26" s="415"/>
      <c r="E26" s="415"/>
      <c r="F26" s="415"/>
      <c r="G26" s="415"/>
      <c r="H26" s="415"/>
      <c r="I26" s="415"/>
      <c r="J26" s="415"/>
      <c r="K26" s="415"/>
      <c r="L26" s="415"/>
      <c r="M26" s="415"/>
      <c r="N26" s="415"/>
      <c r="O26" s="415"/>
      <c r="P26" s="415"/>
      <c r="Q26" s="415"/>
      <c r="R26" s="415"/>
    </row>
    <row r="27" spans="1:18" ht="15.75" customHeight="1">
      <c r="A27" s="28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7" ht="12.75">
      <c r="A28" s="13" t="s">
        <v>19</v>
      </c>
      <c r="B28" s="13"/>
      <c r="C28" s="13"/>
      <c r="D28" s="13"/>
      <c r="E28" s="13"/>
      <c r="F28" s="13"/>
      <c r="G28" s="13"/>
      <c r="H28" s="13"/>
      <c r="I28" s="13"/>
      <c r="J28" s="13"/>
      <c r="P28" s="283" t="s">
        <v>902</v>
      </c>
      <c r="Q28" s="14"/>
    </row>
    <row r="29" spans="16:17" ht="12.75">
      <c r="P29" s="283" t="s">
        <v>890</v>
      </c>
      <c r="Q29" s="14"/>
    </row>
    <row r="30" spans="16:17" ht="12.75">
      <c r="P30" s="283" t="s">
        <v>892</v>
      </c>
      <c r="Q30" s="14"/>
    </row>
    <row r="31" spans="1:19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26" t="s">
        <v>82</v>
      </c>
      <c r="Q31" s="29"/>
      <c r="R31" s="29"/>
      <c r="S31" s="29"/>
    </row>
  </sheetData>
  <sheetProtection/>
  <mergeCells count="15">
    <mergeCell ref="A23:Q23"/>
    <mergeCell ref="P1:Q1"/>
    <mergeCell ref="A2:Q2"/>
    <mergeCell ref="A3:Q3"/>
    <mergeCell ref="N9:Q9"/>
    <mergeCell ref="D6:O6"/>
    <mergeCell ref="A10:A11"/>
    <mergeCell ref="B10:B11"/>
    <mergeCell ref="C10:E10"/>
    <mergeCell ref="F10:H10"/>
    <mergeCell ref="R1:R10"/>
    <mergeCell ref="I10:K10"/>
    <mergeCell ref="L10:N10"/>
    <mergeCell ref="O10:Q10"/>
    <mergeCell ref="A8:B8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8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="80" zoomScaleNormal="80" zoomScaleSheetLayoutView="77" zoomScalePageLayoutView="0" workbookViewId="0" topLeftCell="A7">
      <selection activeCell="C21" sqref="C21"/>
    </sheetView>
  </sheetViews>
  <sheetFormatPr defaultColWidth="9.140625" defaultRowHeight="12.75"/>
  <cols>
    <col min="2" max="2" width="11.57421875" style="0" customWidth="1"/>
    <col min="3" max="3" width="14.7109375" style="0" customWidth="1"/>
    <col min="4" max="4" width="11.28125" style="0" customWidth="1"/>
    <col min="5" max="5" width="12.421875" style="0" customWidth="1"/>
    <col min="6" max="6" width="12.00390625" style="0" customWidth="1"/>
    <col min="7" max="7" width="13.140625" style="0" customWidth="1"/>
    <col min="20" max="20" width="14.421875" style="0" customWidth="1"/>
    <col min="21" max="21" width="11.140625" style="0" customWidth="1"/>
    <col min="22" max="22" width="11.8515625" style="0" customWidth="1"/>
  </cols>
  <sheetData>
    <row r="1" spans="17:22" ht="15">
      <c r="Q1" s="583" t="s">
        <v>63</v>
      </c>
      <c r="R1" s="583"/>
      <c r="S1" s="583"/>
      <c r="T1" s="583"/>
      <c r="U1" s="583"/>
      <c r="V1" s="583"/>
    </row>
    <row r="3" spans="1:22" ht="15">
      <c r="A3" s="587" t="s">
        <v>0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587"/>
      <c r="R3" s="587"/>
      <c r="S3" s="587"/>
      <c r="T3" s="587"/>
      <c r="U3" s="587"/>
      <c r="V3" s="587"/>
    </row>
    <row r="4" spans="1:22" ht="20.25">
      <c r="A4" s="560" t="s">
        <v>651</v>
      </c>
      <c r="B4" s="560"/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  <c r="N4" s="560"/>
      <c r="O4" s="560"/>
      <c r="P4" s="560"/>
      <c r="Q4" s="560"/>
      <c r="R4" s="560"/>
      <c r="S4" s="560"/>
      <c r="T4" s="560"/>
      <c r="U4" s="560"/>
      <c r="V4" s="560"/>
    </row>
    <row r="5" spans="1:17" ht="15.75">
      <c r="A5" s="617" t="s">
        <v>899</v>
      </c>
      <c r="B5" s="617"/>
      <c r="C5" s="617"/>
      <c r="D5" s="617"/>
      <c r="E5" s="617"/>
      <c r="F5" s="617"/>
      <c r="G5" s="617"/>
      <c r="H5" s="617"/>
      <c r="I5" s="617"/>
      <c r="J5" s="617"/>
      <c r="K5" s="617"/>
      <c r="L5" s="617"/>
      <c r="M5" s="617"/>
      <c r="N5" s="617"/>
      <c r="O5" s="617"/>
      <c r="P5" s="617"/>
      <c r="Q5" s="617"/>
    </row>
    <row r="6" spans="1:21" ht="12.75">
      <c r="A6" s="29"/>
      <c r="B6" s="29"/>
      <c r="C6" s="12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U6" s="29"/>
    </row>
    <row r="7" spans="1:22" ht="15.75">
      <c r="A7" s="536" t="s">
        <v>230</v>
      </c>
      <c r="B7" s="536"/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536"/>
      <c r="Q7" s="536"/>
      <c r="R7" s="536"/>
      <c r="S7" s="536"/>
      <c r="T7" s="536"/>
      <c r="U7" s="536"/>
      <c r="V7" s="536"/>
    </row>
    <row r="8" spans="1:21" ht="15.75">
      <c r="A8" s="40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618" t="s">
        <v>223</v>
      </c>
      <c r="Q8" s="618"/>
      <c r="R8" s="618"/>
      <c r="S8" s="618"/>
      <c r="U8" s="33"/>
    </row>
    <row r="9" spans="16:19" ht="12.75">
      <c r="P9" s="593" t="s">
        <v>821</v>
      </c>
      <c r="Q9" s="593"/>
      <c r="R9" s="593"/>
      <c r="S9" s="593"/>
    </row>
    <row r="10" spans="1:22" ht="28.5" customHeight="1">
      <c r="A10" s="547" t="s">
        <v>21</v>
      </c>
      <c r="B10" s="581" t="s">
        <v>202</v>
      </c>
      <c r="C10" s="581" t="s">
        <v>377</v>
      </c>
      <c r="D10" s="581" t="s">
        <v>486</v>
      </c>
      <c r="E10" s="509" t="s">
        <v>678</v>
      </c>
      <c r="F10" s="509"/>
      <c r="G10" s="509"/>
      <c r="H10" s="588" t="s">
        <v>677</v>
      </c>
      <c r="I10" s="589"/>
      <c r="J10" s="590"/>
      <c r="K10" s="612" t="s">
        <v>379</v>
      </c>
      <c r="L10" s="613"/>
      <c r="M10" s="614"/>
      <c r="N10" s="556" t="s">
        <v>154</v>
      </c>
      <c r="O10" s="557"/>
      <c r="P10" s="558"/>
      <c r="Q10" s="546" t="s">
        <v>827</v>
      </c>
      <c r="R10" s="546"/>
      <c r="S10" s="546"/>
      <c r="T10" s="581" t="s">
        <v>252</v>
      </c>
      <c r="U10" s="581" t="s">
        <v>433</v>
      </c>
      <c r="V10" s="581" t="s">
        <v>380</v>
      </c>
    </row>
    <row r="11" spans="1:22" ht="65.25" customHeight="1">
      <c r="A11" s="549"/>
      <c r="B11" s="582"/>
      <c r="C11" s="582"/>
      <c r="D11" s="582"/>
      <c r="E11" s="269" t="s">
        <v>175</v>
      </c>
      <c r="F11" s="269" t="s">
        <v>203</v>
      </c>
      <c r="G11" s="269" t="s">
        <v>16</v>
      </c>
      <c r="H11" s="269" t="s">
        <v>175</v>
      </c>
      <c r="I11" s="269" t="s">
        <v>203</v>
      </c>
      <c r="J11" s="269" t="s">
        <v>16</v>
      </c>
      <c r="K11" s="269" t="s">
        <v>175</v>
      </c>
      <c r="L11" s="269" t="s">
        <v>203</v>
      </c>
      <c r="M11" s="269" t="s">
        <v>16</v>
      </c>
      <c r="N11" s="269" t="s">
        <v>175</v>
      </c>
      <c r="O11" s="269" t="s">
        <v>203</v>
      </c>
      <c r="P11" s="269" t="s">
        <v>16</v>
      </c>
      <c r="Q11" s="269" t="s">
        <v>234</v>
      </c>
      <c r="R11" s="269" t="s">
        <v>214</v>
      </c>
      <c r="S11" s="269" t="s">
        <v>215</v>
      </c>
      <c r="T11" s="582"/>
      <c r="U11" s="582"/>
      <c r="V11" s="582"/>
    </row>
    <row r="12" spans="1:22" ht="12.75">
      <c r="A12" s="127">
        <v>1</v>
      </c>
      <c r="B12" s="92">
        <v>2</v>
      </c>
      <c r="C12" s="7">
        <v>3</v>
      </c>
      <c r="D12" s="92">
        <v>4</v>
      </c>
      <c r="E12" s="92">
        <v>5</v>
      </c>
      <c r="F12" s="7">
        <v>6</v>
      </c>
      <c r="G12" s="484">
        <v>7</v>
      </c>
      <c r="H12" s="92">
        <v>8</v>
      </c>
      <c r="I12" s="7">
        <v>9</v>
      </c>
      <c r="J12" s="92">
        <v>10</v>
      </c>
      <c r="K12" s="92">
        <v>11</v>
      </c>
      <c r="L12" s="7">
        <v>12</v>
      </c>
      <c r="M12" s="92">
        <v>13</v>
      </c>
      <c r="N12" s="92">
        <v>14</v>
      </c>
      <c r="O12" s="7">
        <v>15</v>
      </c>
      <c r="P12" s="92">
        <v>16</v>
      </c>
      <c r="Q12" s="92">
        <v>17</v>
      </c>
      <c r="R12" s="7">
        <v>18</v>
      </c>
      <c r="S12" s="92">
        <v>19</v>
      </c>
      <c r="T12" s="92">
        <v>20</v>
      </c>
      <c r="U12" s="7">
        <v>21</v>
      </c>
      <c r="V12" s="92">
        <v>22</v>
      </c>
    </row>
    <row r="13" spans="1:22" ht="12.75">
      <c r="A13" s="123">
        <v>1</v>
      </c>
      <c r="B13" s="17" t="s">
        <v>861</v>
      </c>
      <c r="C13" s="307">
        <v>588</v>
      </c>
      <c r="D13" s="274">
        <v>549</v>
      </c>
      <c r="E13" s="274">
        <v>52.92</v>
      </c>
      <c r="F13" s="274">
        <v>35.28</v>
      </c>
      <c r="G13" s="485">
        <v>88.2</v>
      </c>
      <c r="H13" s="274">
        <v>2.07</v>
      </c>
      <c r="I13" s="274">
        <v>1.4</v>
      </c>
      <c r="J13" s="485">
        <f>SUM(H13:I13)</f>
        <v>3.4699999999999998</v>
      </c>
      <c r="K13" s="308">
        <v>52.2303822280301</v>
      </c>
      <c r="L13" s="274">
        <v>35.28</v>
      </c>
      <c r="M13" s="136">
        <f>SUM(K13:L13)</f>
        <v>87.5103822280301</v>
      </c>
      <c r="N13" s="308">
        <v>49.49861221822934</v>
      </c>
      <c r="O13" s="308">
        <v>32.99907481215289</v>
      </c>
      <c r="P13" s="299">
        <f>SUM(N13:O13)</f>
        <v>82.49768703038222</v>
      </c>
      <c r="Q13" s="308">
        <f>H13+K13-N13</f>
        <v>4.801770009800762</v>
      </c>
      <c r="R13" s="308">
        <f>I13+L13-O13</f>
        <v>3.6809251878471088</v>
      </c>
      <c r="S13" s="308">
        <f>SUM(Q13:R13)</f>
        <v>8.482695197647871</v>
      </c>
      <c r="T13" s="8" t="s">
        <v>884</v>
      </c>
      <c r="U13" s="274">
        <v>399</v>
      </c>
      <c r="V13" s="274">
        <v>399</v>
      </c>
    </row>
    <row r="14" spans="1:22" ht="12.75">
      <c r="A14" s="123">
        <v>2</v>
      </c>
      <c r="B14" s="17" t="s">
        <v>862</v>
      </c>
      <c r="C14" s="307">
        <v>297</v>
      </c>
      <c r="D14" s="274">
        <v>270</v>
      </c>
      <c r="E14" s="274">
        <v>26.73</v>
      </c>
      <c r="F14" s="274">
        <v>17.82</v>
      </c>
      <c r="G14" s="485">
        <v>44.55</v>
      </c>
      <c r="H14" s="274">
        <v>1.05</v>
      </c>
      <c r="I14" s="274">
        <v>0.71</v>
      </c>
      <c r="J14" s="485">
        <f aca="true" t="shared" si="0" ref="J14:J20">SUM(H14:I14)</f>
        <v>1.76</v>
      </c>
      <c r="K14" s="308">
        <v>26.381672655994773</v>
      </c>
      <c r="L14" s="274">
        <v>17.82</v>
      </c>
      <c r="M14" s="136">
        <f aca="true" t="shared" si="1" ref="M14:M20">SUM(K14:L14)</f>
        <v>44.20167265599477</v>
      </c>
      <c r="N14" s="308">
        <v>25.001850049003597</v>
      </c>
      <c r="O14" s="308">
        <v>16.667900032669063</v>
      </c>
      <c r="P14" s="299">
        <f aca="true" t="shared" si="2" ref="P14:P20">SUM(N14:O14)</f>
        <v>41.66975008167266</v>
      </c>
      <c r="Q14" s="308">
        <f aca="true" t="shared" si="3" ref="Q14:Q20">H14+K14-N14</f>
        <v>2.429822606991177</v>
      </c>
      <c r="R14" s="308">
        <f aca="true" t="shared" si="4" ref="R14:R20">I14+L14-O14</f>
        <v>1.8620999673309377</v>
      </c>
      <c r="S14" s="308">
        <f aca="true" t="shared" si="5" ref="S14:S20">SUM(Q14:R14)</f>
        <v>4.291922574322115</v>
      </c>
      <c r="T14" s="8" t="s">
        <v>884</v>
      </c>
      <c r="U14" s="274">
        <v>270</v>
      </c>
      <c r="V14" s="274">
        <v>270</v>
      </c>
    </row>
    <row r="15" spans="1:22" ht="12.75">
      <c r="A15" s="123">
        <v>3</v>
      </c>
      <c r="B15" s="17" t="s">
        <v>863</v>
      </c>
      <c r="C15" s="307">
        <v>225</v>
      </c>
      <c r="D15" s="274">
        <v>212</v>
      </c>
      <c r="E15" s="274">
        <v>20.25</v>
      </c>
      <c r="F15" s="274">
        <v>13.5</v>
      </c>
      <c r="G15" s="485">
        <v>33.75</v>
      </c>
      <c r="H15" s="274">
        <v>0.8</v>
      </c>
      <c r="I15" s="274">
        <v>0.54</v>
      </c>
      <c r="J15" s="485">
        <f t="shared" si="0"/>
        <v>1.34</v>
      </c>
      <c r="K15" s="308">
        <v>19.986115648480887</v>
      </c>
      <c r="L15" s="274">
        <v>13.5</v>
      </c>
      <c r="M15" s="136">
        <f t="shared" si="1"/>
        <v>33.48611564848089</v>
      </c>
      <c r="N15" s="308">
        <v>18.94079549166939</v>
      </c>
      <c r="O15" s="308">
        <v>12.62719699444626</v>
      </c>
      <c r="P15" s="299">
        <f t="shared" si="2"/>
        <v>31.56799248611565</v>
      </c>
      <c r="Q15" s="308">
        <f t="shared" si="3"/>
        <v>1.8453201568114963</v>
      </c>
      <c r="R15" s="308">
        <f t="shared" si="4"/>
        <v>1.412803005553739</v>
      </c>
      <c r="S15" s="308">
        <f t="shared" si="5"/>
        <v>3.2581231623652354</v>
      </c>
      <c r="T15" s="17" t="s">
        <v>886</v>
      </c>
      <c r="U15" s="274">
        <v>176</v>
      </c>
      <c r="V15" s="274">
        <v>0</v>
      </c>
    </row>
    <row r="16" spans="1:22" ht="12.75">
      <c r="A16" s="123">
        <v>4</v>
      </c>
      <c r="B16" s="17" t="s">
        <v>864</v>
      </c>
      <c r="C16" s="307">
        <v>527</v>
      </c>
      <c r="D16" s="274">
        <v>525</v>
      </c>
      <c r="E16" s="274">
        <v>47.43</v>
      </c>
      <c r="F16" s="274">
        <v>31.62</v>
      </c>
      <c r="G16" s="485">
        <v>79.05</v>
      </c>
      <c r="H16" s="274">
        <v>1.87</v>
      </c>
      <c r="I16" s="274">
        <v>1.25</v>
      </c>
      <c r="J16" s="485">
        <f t="shared" si="0"/>
        <v>3.12</v>
      </c>
      <c r="K16" s="308">
        <v>46.811924207775235</v>
      </c>
      <c r="L16" s="274">
        <v>31.619999999999997</v>
      </c>
      <c r="M16" s="136">
        <f t="shared" si="1"/>
        <v>78.43192420777524</v>
      </c>
      <c r="N16" s="308">
        <v>44.363552107154526</v>
      </c>
      <c r="O16" s="308">
        <v>29.57570140476968</v>
      </c>
      <c r="P16" s="299">
        <f t="shared" si="2"/>
        <v>73.9392535119242</v>
      </c>
      <c r="Q16" s="308">
        <f t="shared" si="3"/>
        <v>4.3183721006207065</v>
      </c>
      <c r="R16" s="308">
        <f t="shared" si="4"/>
        <v>3.294298595230316</v>
      </c>
      <c r="S16" s="308">
        <f t="shared" si="5"/>
        <v>7.612670695851023</v>
      </c>
      <c r="T16" s="17" t="s">
        <v>887</v>
      </c>
      <c r="U16" s="274">
        <v>196</v>
      </c>
      <c r="V16" s="274">
        <v>156</v>
      </c>
    </row>
    <row r="17" spans="1:22" ht="12.75">
      <c r="A17" s="123">
        <v>5</v>
      </c>
      <c r="B17" s="17" t="s">
        <v>865</v>
      </c>
      <c r="C17" s="307">
        <v>643</v>
      </c>
      <c r="D17" s="274">
        <v>636</v>
      </c>
      <c r="E17" s="274">
        <v>57.87</v>
      </c>
      <c r="F17" s="274">
        <v>38.58</v>
      </c>
      <c r="G17" s="485">
        <v>96.44999999999999</v>
      </c>
      <c r="H17" s="274">
        <v>2.28</v>
      </c>
      <c r="I17" s="274">
        <v>1.54</v>
      </c>
      <c r="J17" s="485">
        <f t="shared" si="0"/>
        <v>3.82</v>
      </c>
      <c r="K17" s="308">
        <v>57.11587716432538</v>
      </c>
      <c r="L17" s="274">
        <v>38.58</v>
      </c>
      <c r="M17" s="136">
        <f t="shared" si="1"/>
        <v>95.69587716432538</v>
      </c>
      <c r="N17" s="308">
        <v>54.1285844495263</v>
      </c>
      <c r="O17" s="308">
        <v>36.085722966350865</v>
      </c>
      <c r="P17" s="299">
        <f t="shared" si="2"/>
        <v>90.21430741587716</v>
      </c>
      <c r="Q17" s="308">
        <f t="shared" si="3"/>
        <v>5.267292714799083</v>
      </c>
      <c r="R17" s="308">
        <f t="shared" si="4"/>
        <v>4.034277033649133</v>
      </c>
      <c r="S17" s="308">
        <f t="shared" si="5"/>
        <v>9.301569748448216</v>
      </c>
      <c r="T17" s="17" t="s">
        <v>885</v>
      </c>
      <c r="U17" s="274">
        <v>633</v>
      </c>
      <c r="V17" s="274">
        <v>0</v>
      </c>
    </row>
    <row r="18" spans="1:22" ht="12.75">
      <c r="A18" s="123">
        <v>6</v>
      </c>
      <c r="B18" s="17" t="s">
        <v>866</v>
      </c>
      <c r="C18" s="307">
        <v>346</v>
      </c>
      <c r="D18" s="274">
        <v>336</v>
      </c>
      <c r="E18" s="274">
        <v>31.14</v>
      </c>
      <c r="F18" s="274">
        <v>20.76</v>
      </c>
      <c r="G18" s="485">
        <v>51.900000000000006</v>
      </c>
      <c r="H18" s="274">
        <v>1.23</v>
      </c>
      <c r="I18" s="274">
        <v>0.83</v>
      </c>
      <c r="J18" s="485">
        <f t="shared" si="0"/>
        <v>2.06</v>
      </c>
      <c r="K18" s="308">
        <v>30.73420450833061</v>
      </c>
      <c r="L18" s="274">
        <v>20.759999999999998</v>
      </c>
      <c r="M18" s="136">
        <f t="shared" si="1"/>
        <v>51.49420450833061</v>
      </c>
      <c r="N18" s="308">
        <v>29.126734400522707</v>
      </c>
      <c r="O18" s="308">
        <v>19.417822933681805</v>
      </c>
      <c r="P18" s="299">
        <f t="shared" si="2"/>
        <v>48.54455733420451</v>
      </c>
      <c r="Q18" s="308">
        <f t="shared" si="3"/>
        <v>2.8374701078079028</v>
      </c>
      <c r="R18" s="308">
        <f t="shared" si="4"/>
        <v>2.1721770663181914</v>
      </c>
      <c r="S18" s="308">
        <f t="shared" si="5"/>
        <v>5.009647174126094</v>
      </c>
      <c r="T18" s="17" t="s">
        <v>888</v>
      </c>
      <c r="U18" s="274">
        <v>168</v>
      </c>
      <c r="V18" s="274">
        <v>168</v>
      </c>
    </row>
    <row r="19" spans="1:22" ht="12.75">
      <c r="A19" s="123">
        <v>7</v>
      </c>
      <c r="B19" s="17" t="s">
        <v>867</v>
      </c>
      <c r="C19" s="307">
        <v>298</v>
      </c>
      <c r="D19" s="274">
        <v>240</v>
      </c>
      <c r="E19" s="274">
        <v>26.82</v>
      </c>
      <c r="F19" s="274">
        <v>17.88</v>
      </c>
      <c r="G19" s="485">
        <v>44.7</v>
      </c>
      <c r="H19" s="274">
        <v>1.06</v>
      </c>
      <c r="I19" s="274">
        <v>0.71</v>
      </c>
      <c r="J19" s="485">
        <f t="shared" si="0"/>
        <v>1.77</v>
      </c>
      <c r="K19" s="308">
        <v>26.47049983665469</v>
      </c>
      <c r="L19" s="274">
        <v>17.88</v>
      </c>
      <c r="M19" s="136">
        <f t="shared" si="1"/>
        <v>44.35049983665469</v>
      </c>
      <c r="N19" s="308">
        <v>25.086031362299902</v>
      </c>
      <c r="O19" s="308">
        <v>16.724020908199936</v>
      </c>
      <c r="P19" s="299">
        <f t="shared" si="2"/>
        <v>41.81005227049984</v>
      </c>
      <c r="Q19" s="308">
        <f t="shared" si="3"/>
        <v>2.4444684743547853</v>
      </c>
      <c r="R19" s="308">
        <f t="shared" si="4"/>
        <v>1.8659790918000638</v>
      </c>
      <c r="S19" s="308">
        <f t="shared" si="5"/>
        <v>4.310447566154849</v>
      </c>
      <c r="T19" s="17" t="s">
        <v>887</v>
      </c>
      <c r="U19" s="274">
        <v>197</v>
      </c>
      <c r="V19" s="274">
        <v>43</v>
      </c>
    </row>
    <row r="20" spans="1:22" ht="12.75">
      <c r="A20" s="123">
        <v>8</v>
      </c>
      <c r="B20" s="17" t="s">
        <v>868</v>
      </c>
      <c r="C20" s="307">
        <v>137</v>
      </c>
      <c r="D20" s="274">
        <v>129</v>
      </c>
      <c r="E20" s="274">
        <v>12.33</v>
      </c>
      <c r="F20" s="274">
        <v>8.22</v>
      </c>
      <c r="G20" s="485">
        <v>20.55</v>
      </c>
      <c r="H20" s="274">
        <v>0.49</v>
      </c>
      <c r="I20" s="274">
        <v>0.33</v>
      </c>
      <c r="J20" s="485">
        <f t="shared" si="0"/>
        <v>0.8200000000000001</v>
      </c>
      <c r="K20" s="308">
        <v>12.169323750408363</v>
      </c>
      <c r="L20" s="274">
        <v>8.219999999999999</v>
      </c>
      <c r="M20" s="136">
        <f t="shared" si="1"/>
        <v>20.389323750408362</v>
      </c>
      <c r="N20" s="308">
        <v>11.53283992159425</v>
      </c>
      <c r="O20" s="308">
        <v>7.6885599477295</v>
      </c>
      <c r="P20" s="299">
        <f t="shared" si="2"/>
        <v>19.22139986932375</v>
      </c>
      <c r="Q20" s="308">
        <f t="shared" si="3"/>
        <v>1.1264838288141128</v>
      </c>
      <c r="R20" s="308">
        <f t="shared" si="4"/>
        <v>0.861440052270499</v>
      </c>
      <c r="S20" s="308">
        <f t="shared" si="5"/>
        <v>1.9879238810846118</v>
      </c>
      <c r="T20" s="17" t="s">
        <v>886</v>
      </c>
      <c r="U20" s="274">
        <v>121</v>
      </c>
      <c r="V20" s="274">
        <v>0</v>
      </c>
    </row>
    <row r="21" spans="1:22" ht="12.75">
      <c r="A21" s="122" t="s">
        <v>88</v>
      </c>
      <c r="B21" s="122"/>
      <c r="C21" s="136">
        <f>SUM(C13:C20)</f>
        <v>3061</v>
      </c>
      <c r="D21" s="136">
        <f>SUM(D13:D20)</f>
        <v>2897</v>
      </c>
      <c r="E21" s="136">
        <f>SUM(E13:E20)</f>
        <v>275.49</v>
      </c>
      <c r="F21" s="136">
        <f>SUM(F13:F20)</f>
        <v>183.66</v>
      </c>
      <c r="G21" s="485">
        <v>459.15</v>
      </c>
      <c r="H21" s="136">
        <f aca="true" t="shared" si="6" ref="H21:P21">SUM(H13:H20)</f>
        <v>10.850000000000001</v>
      </c>
      <c r="I21" s="136">
        <f t="shared" si="6"/>
        <v>7.31</v>
      </c>
      <c r="J21" s="485">
        <f t="shared" si="6"/>
        <v>18.16</v>
      </c>
      <c r="K21" s="136">
        <f t="shared" si="6"/>
        <v>271.90000000000003</v>
      </c>
      <c r="L21" s="136">
        <f t="shared" si="6"/>
        <v>183.66</v>
      </c>
      <c r="M21" s="136">
        <f t="shared" si="6"/>
        <v>455.56000000000006</v>
      </c>
      <c r="N21" s="136">
        <f t="shared" si="6"/>
        <v>257.67900000000003</v>
      </c>
      <c r="O21" s="136">
        <f t="shared" si="6"/>
        <v>171.786</v>
      </c>
      <c r="P21" s="299">
        <f t="shared" si="6"/>
        <v>429.46500000000003</v>
      </c>
      <c r="Q21" s="299">
        <f>SUM(Q13:Q20)</f>
        <v>25.071000000000026</v>
      </c>
      <c r="R21" s="299">
        <f>SUM(R13:R20)</f>
        <v>19.183999999999987</v>
      </c>
      <c r="S21" s="299">
        <f>SUM(S13:S20)</f>
        <v>44.25500000000002</v>
      </c>
      <c r="T21" s="136"/>
      <c r="U21" s="136">
        <f>SUM(U13:U20)</f>
        <v>2160</v>
      </c>
      <c r="V21" s="136">
        <f>SUM(V13:V20)</f>
        <v>1036</v>
      </c>
    </row>
    <row r="22" spans="1:22" ht="12.75">
      <c r="A22" s="183"/>
      <c r="B22" s="183"/>
      <c r="C22" s="411"/>
      <c r="D22" s="411"/>
      <c r="E22" s="411"/>
      <c r="F22" s="411"/>
      <c r="G22" s="411"/>
      <c r="H22" s="411"/>
      <c r="I22" s="411"/>
      <c r="J22" s="411"/>
      <c r="K22" s="411"/>
      <c r="L22" s="411"/>
      <c r="M22" s="411"/>
      <c r="N22" s="411"/>
      <c r="O22" s="411"/>
      <c r="P22" s="453"/>
      <c r="Q22" s="453"/>
      <c r="R22" s="453"/>
      <c r="S22" s="453"/>
      <c r="T22" s="411"/>
      <c r="U22" s="411"/>
      <c r="V22" s="411"/>
    </row>
    <row r="23" spans="1:22" ht="12.75">
      <c r="A23" s="183"/>
      <c r="B23" s="183"/>
      <c r="C23" s="411"/>
      <c r="D23" s="411"/>
      <c r="E23" s="411"/>
      <c r="F23" s="411"/>
      <c r="G23" s="411"/>
      <c r="H23" s="411"/>
      <c r="I23" s="411"/>
      <c r="J23" s="411"/>
      <c r="K23" s="411"/>
      <c r="L23" s="411"/>
      <c r="M23" s="411"/>
      <c r="N23" s="411"/>
      <c r="O23" s="411"/>
      <c r="P23" s="453"/>
      <c r="Q23" s="453"/>
      <c r="R23" s="453"/>
      <c r="S23" s="453"/>
      <c r="T23" s="411"/>
      <c r="U23" s="411"/>
      <c r="V23" s="411"/>
    </row>
    <row r="24" spans="1:22" ht="12.75">
      <c r="A24" s="183"/>
      <c r="B24" s="183"/>
      <c r="C24" s="411"/>
      <c r="D24" s="411"/>
      <c r="E24" s="411">
        <v>52.92</v>
      </c>
      <c r="F24" s="411">
        <v>35.28</v>
      </c>
      <c r="G24" s="411">
        <f>E24+F24</f>
        <v>88.2</v>
      </c>
      <c r="H24" s="411">
        <v>72</v>
      </c>
      <c r="I24" s="411">
        <f>G24+H24</f>
        <v>160.2</v>
      </c>
      <c r="J24" s="411"/>
      <c r="K24" s="411"/>
      <c r="L24" s="411"/>
      <c r="M24" s="411"/>
      <c r="N24" s="411"/>
      <c r="O24" s="411"/>
      <c r="P24" s="453"/>
      <c r="Q24" s="453"/>
      <c r="R24" s="453"/>
      <c r="S24" s="453"/>
      <c r="T24" s="411"/>
      <c r="U24" s="411"/>
      <c r="V24" s="411"/>
    </row>
    <row r="25" spans="1:22" ht="12.75">
      <c r="A25" s="183"/>
      <c r="B25" s="183"/>
      <c r="C25" s="411"/>
      <c r="D25" s="411"/>
      <c r="E25" s="411">
        <v>26.73</v>
      </c>
      <c r="F25" s="411">
        <v>17.82</v>
      </c>
      <c r="G25" s="411">
        <f aca="true" t="shared" si="7" ref="G25:G32">E25+F25</f>
        <v>44.55</v>
      </c>
      <c r="H25" s="411">
        <v>37.95</v>
      </c>
      <c r="I25" s="411">
        <f aca="true" t="shared" si="8" ref="I25:I32">G25+H25</f>
        <v>82.5</v>
      </c>
      <c r="J25" s="411"/>
      <c r="K25" s="411"/>
      <c r="L25" s="411"/>
      <c r="M25" s="411"/>
      <c r="N25" s="411"/>
      <c r="O25" s="411"/>
      <c r="P25" s="453"/>
      <c r="Q25" s="453"/>
      <c r="R25" s="453"/>
      <c r="S25" s="453"/>
      <c r="T25" s="411"/>
      <c r="U25" s="411"/>
      <c r="V25" s="411"/>
    </row>
    <row r="26" spans="1:22" ht="12.75">
      <c r="A26" s="183"/>
      <c r="B26" s="183"/>
      <c r="C26" s="411"/>
      <c r="D26" s="411"/>
      <c r="E26" s="411">
        <v>20.25</v>
      </c>
      <c r="F26" s="411">
        <v>13.5</v>
      </c>
      <c r="G26" s="411">
        <f t="shared" si="7"/>
        <v>33.75</v>
      </c>
      <c r="H26" s="411">
        <v>24.9</v>
      </c>
      <c r="I26" s="411">
        <f t="shared" si="8"/>
        <v>58.65</v>
      </c>
      <c r="J26" s="411"/>
      <c r="K26" s="411"/>
      <c r="L26" s="411"/>
      <c r="M26" s="411"/>
      <c r="N26" s="411"/>
      <c r="O26" s="411"/>
      <c r="P26" s="453"/>
      <c r="Q26" s="453"/>
      <c r="R26" s="453"/>
      <c r="S26" s="453"/>
      <c r="T26" s="411"/>
      <c r="U26" s="411"/>
      <c r="V26" s="411"/>
    </row>
    <row r="27" spans="5:12" ht="12.75">
      <c r="E27">
        <v>47.43</v>
      </c>
      <c r="F27">
        <v>31.62</v>
      </c>
      <c r="G27" s="411">
        <f t="shared" si="7"/>
        <v>79.05</v>
      </c>
      <c r="H27">
        <v>43.95</v>
      </c>
      <c r="I27" s="411">
        <f t="shared" si="8"/>
        <v>123</v>
      </c>
      <c r="L27">
        <v>5220</v>
      </c>
    </row>
    <row r="28" spans="5:9" ht="12.75">
      <c r="E28">
        <v>57.87</v>
      </c>
      <c r="F28">
        <v>38.58</v>
      </c>
      <c r="G28" s="411">
        <f t="shared" si="7"/>
        <v>96.44999999999999</v>
      </c>
      <c r="H28">
        <v>63.900000000000006</v>
      </c>
      <c r="I28" s="411">
        <f t="shared" si="8"/>
        <v>160.35</v>
      </c>
    </row>
    <row r="29" spans="5:9" ht="12.75">
      <c r="E29">
        <v>31.14</v>
      </c>
      <c r="F29">
        <v>20.76</v>
      </c>
      <c r="G29" s="411">
        <f t="shared" si="7"/>
        <v>51.900000000000006</v>
      </c>
      <c r="H29">
        <v>35.85</v>
      </c>
      <c r="I29" s="411">
        <f t="shared" si="8"/>
        <v>87.75</v>
      </c>
    </row>
    <row r="30" spans="5:9" ht="12.75">
      <c r="E30">
        <v>26.82</v>
      </c>
      <c r="F30">
        <v>17.88</v>
      </c>
      <c r="G30" s="411">
        <f t="shared" si="7"/>
        <v>44.7</v>
      </c>
      <c r="H30">
        <v>24.9</v>
      </c>
      <c r="I30" s="411">
        <f t="shared" si="8"/>
        <v>69.6</v>
      </c>
    </row>
    <row r="31" spans="1:21" ht="12.75">
      <c r="A31" s="13" t="s">
        <v>19</v>
      </c>
      <c r="B31" s="13"/>
      <c r="C31" s="13"/>
      <c r="D31" s="13"/>
      <c r="E31" s="13">
        <v>12.33</v>
      </c>
      <c r="F31" s="13">
        <v>8.22</v>
      </c>
      <c r="G31" s="411">
        <f t="shared" si="7"/>
        <v>20.55</v>
      </c>
      <c r="H31" s="13">
        <v>20.4</v>
      </c>
      <c r="I31" s="411">
        <f t="shared" si="8"/>
        <v>40.95</v>
      </c>
      <c r="J31" s="13"/>
      <c r="K31" s="13"/>
      <c r="L31" s="13"/>
      <c r="M31" s="13"/>
      <c r="N31" s="13"/>
      <c r="O31" s="14"/>
      <c r="P31" s="14"/>
      <c r="Q31" s="14"/>
      <c r="R31" s="14"/>
      <c r="T31" s="283" t="s">
        <v>902</v>
      </c>
      <c r="U31" s="14"/>
    </row>
    <row r="32" spans="5:21" ht="12.75">
      <c r="E32">
        <v>275.49</v>
      </c>
      <c r="F32">
        <v>183.66</v>
      </c>
      <c r="G32" s="411">
        <f t="shared" si="7"/>
        <v>459.15</v>
      </c>
      <c r="H32">
        <v>323.84999999999997</v>
      </c>
      <c r="I32" s="411">
        <f t="shared" si="8"/>
        <v>783</v>
      </c>
      <c r="O32" s="14"/>
      <c r="P32" s="14"/>
      <c r="Q32" s="14"/>
      <c r="R32" s="14"/>
      <c r="T32" s="283" t="s">
        <v>890</v>
      </c>
      <c r="U32" s="14"/>
    </row>
    <row r="33" spans="15:21" ht="12.75">
      <c r="O33" s="14"/>
      <c r="P33" s="14"/>
      <c r="Q33" s="14"/>
      <c r="R33" s="14"/>
      <c r="S33" s="14"/>
      <c r="T33" s="283" t="s">
        <v>892</v>
      </c>
      <c r="U33" s="14"/>
    </row>
    <row r="34" spans="19:21" ht="12.75">
      <c r="S34" s="26" t="s">
        <v>82</v>
      </c>
      <c r="T34" s="14"/>
      <c r="U34" s="29"/>
    </row>
  </sheetData>
  <sheetProtection/>
  <mergeCells count="19">
    <mergeCell ref="C10:C11"/>
    <mergeCell ref="B10:B11"/>
    <mergeCell ref="N10:P10"/>
    <mergeCell ref="P9:S9"/>
    <mergeCell ref="A3:V3"/>
    <mergeCell ref="H10:J10"/>
    <mergeCell ref="Q10:S10"/>
    <mergeCell ref="E10:G10"/>
    <mergeCell ref="A10:A11"/>
    <mergeCell ref="Q1:V1"/>
    <mergeCell ref="T10:T11"/>
    <mergeCell ref="K10:M10"/>
    <mergeCell ref="D10:D11"/>
    <mergeCell ref="V10:V11"/>
    <mergeCell ref="U10:U11"/>
    <mergeCell ref="A4:V4"/>
    <mergeCell ref="A7:V7"/>
    <mergeCell ref="A5:Q5"/>
    <mergeCell ref="P8:S8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5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zoomScale="80" zoomScaleNormal="80" zoomScaleSheetLayoutView="70" zoomScalePageLayoutView="0" workbookViewId="0" topLeftCell="A7">
      <selection activeCell="P28" sqref="P28"/>
    </sheetView>
  </sheetViews>
  <sheetFormatPr defaultColWidth="9.140625" defaultRowHeight="12.75"/>
  <cols>
    <col min="2" max="2" width="11.57421875" style="0" customWidth="1"/>
    <col min="3" max="3" width="14.7109375" style="0" customWidth="1"/>
    <col min="4" max="4" width="11.140625" style="0" customWidth="1"/>
    <col min="5" max="5" width="12.421875" style="0" customWidth="1"/>
    <col min="6" max="6" width="12.00390625" style="0" customWidth="1"/>
    <col min="7" max="7" width="11.8515625" style="0" customWidth="1"/>
    <col min="20" max="20" width="13.140625" style="0" customWidth="1"/>
    <col min="21" max="21" width="11.140625" style="0" customWidth="1"/>
    <col min="22" max="22" width="11.8515625" style="0" customWidth="1"/>
  </cols>
  <sheetData>
    <row r="1" spans="17:19" ht="15">
      <c r="Q1" s="583" t="s">
        <v>204</v>
      </c>
      <c r="R1" s="583"/>
      <c r="S1" s="583"/>
    </row>
    <row r="3" spans="1:22" ht="15">
      <c r="A3" s="587" t="s">
        <v>0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587"/>
      <c r="R3" s="587"/>
      <c r="S3" s="587"/>
      <c r="T3" s="587"/>
      <c r="U3" s="587"/>
      <c r="V3" s="587"/>
    </row>
    <row r="4" spans="1:22" ht="20.25">
      <c r="A4" s="560" t="s">
        <v>651</v>
      </c>
      <c r="B4" s="560"/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  <c r="N4" s="560"/>
      <c r="O4" s="560"/>
      <c r="P4" s="560"/>
      <c r="Q4" s="560"/>
      <c r="R4" s="560"/>
      <c r="S4" s="560"/>
      <c r="T4" s="560"/>
      <c r="U4" s="560"/>
      <c r="V4" s="560"/>
    </row>
    <row r="5" spans="1:17" ht="15.75">
      <c r="A5" s="617" t="s">
        <v>900</v>
      </c>
      <c r="B5" s="617"/>
      <c r="C5" s="617"/>
      <c r="D5" s="617"/>
      <c r="E5" s="617"/>
      <c r="F5" s="617"/>
      <c r="G5" s="617"/>
      <c r="H5" s="617"/>
      <c r="I5" s="617"/>
      <c r="J5" s="617"/>
      <c r="K5" s="617"/>
      <c r="L5" s="617"/>
      <c r="M5" s="617"/>
      <c r="N5" s="617"/>
      <c r="O5" s="617"/>
      <c r="P5" s="617"/>
      <c r="Q5" s="617"/>
    </row>
    <row r="6" spans="1:21" ht="12.75">
      <c r="A6" s="29"/>
      <c r="B6" s="29"/>
      <c r="C6" s="12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U6" s="29"/>
    </row>
    <row r="7" spans="1:22" ht="15.75">
      <c r="A7" s="536" t="s">
        <v>444</v>
      </c>
      <c r="B7" s="536"/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536"/>
      <c r="Q7" s="536"/>
      <c r="R7" s="536"/>
      <c r="S7" s="536"/>
      <c r="T7" s="536"/>
      <c r="U7" s="536"/>
      <c r="V7" s="536"/>
    </row>
    <row r="8" spans="1:21" ht="15.75">
      <c r="A8" s="40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618" t="s">
        <v>223</v>
      </c>
      <c r="Q8" s="618"/>
      <c r="R8" s="618"/>
      <c r="S8" s="618"/>
      <c r="U8" s="33"/>
    </row>
    <row r="9" spans="16:19" ht="12.75">
      <c r="P9" s="593" t="s">
        <v>821</v>
      </c>
      <c r="Q9" s="593"/>
      <c r="R9" s="593"/>
      <c r="S9" s="593"/>
    </row>
    <row r="10" spans="1:22" ht="28.5" customHeight="1">
      <c r="A10" s="547" t="s">
        <v>21</v>
      </c>
      <c r="B10" s="581" t="s">
        <v>202</v>
      </c>
      <c r="C10" s="581" t="s">
        <v>377</v>
      </c>
      <c r="D10" s="581" t="s">
        <v>487</v>
      </c>
      <c r="E10" s="509" t="s">
        <v>678</v>
      </c>
      <c r="F10" s="509"/>
      <c r="G10" s="509"/>
      <c r="H10" s="588" t="s">
        <v>677</v>
      </c>
      <c r="I10" s="589"/>
      <c r="J10" s="590"/>
      <c r="K10" s="612" t="s">
        <v>379</v>
      </c>
      <c r="L10" s="613"/>
      <c r="M10" s="614"/>
      <c r="N10" s="556" t="s">
        <v>154</v>
      </c>
      <c r="O10" s="557"/>
      <c r="P10" s="558"/>
      <c r="Q10" s="546" t="s">
        <v>827</v>
      </c>
      <c r="R10" s="546"/>
      <c r="S10" s="546"/>
      <c r="T10" s="581" t="s">
        <v>252</v>
      </c>
      <c r="U10" s="581" t="s">
        <v>433</v>
      </c>
      <c r="V10" s="581" t="s">
        <v>380</v>
      </c>
    </row>
    <row r="11" spans="1:22" ht="69" customHeight="1">
      <c r="A11" s="549"/>
      <c r="B11" s="582"/>
      <c r="C11" s="582"/>
      <c r="D11" s="582"/>
      <c r="E11" s="269" t="s">
        <v>175</v>
      </c>
      <c r="F11" s="269" t="s">
        <v>203</v>
      </c>
      <c r="G11" s="269" t="s">
        <v>16</v>
      </c>
      <c r="H11" s="269" t="s">
        <v>175</v>
      </c>
      <c r="I11" s="269" t="s">
        <v>203</v>
      </c>
      <c r="J11" s="269" t="s">
        <v>16</v>
      </c>
      <c r="K11" s="269" t="s">
        <v>175</v>
      </c>
      <c r="L11" s="269" t="s">
        <v>203</v>
      </c>
      <c r="M11" s="269" t="s">
        <v>16</v>
      </c>
      <c r="N11" s="269" t="s">
        <v>175</v>
      </c>
      <c r="O11" s="269" t="s">
        <v>203</v>
      </c>
      <c r="P11" s="269" t="s">
        <v>16</v>
      </c>
      <c r="Q11" s="269" t="s">
        <v>234</v>
      </c>
      <c r="R11" s="269" t="s">
        <v>214</v>
      </c>
      <c r="S11" s="269" t="s">
        <v>215</v>
      </c>
      <c r="T11" s="582"/>
      <c r="U11" s="582"/>
      <c r="V11" s="582"/>
    </row>
    <row r="12" spans="1:22" ht="12.75">
      <c r="A12" s="127">
        <v>1</v>
      </c>
      <c r="B12" s="92">
        <v>2</v>
      </c>
      <c r="C12" s="274">
        <v>3</v>
      </c>
      <c r="D12" s="127">
        <v>4</v>
      </c>
      <c r="E12" s="92">
        <v>5</v>
      </c>
      <c r="F12" s="274">
        <v>6</v>
      </c>
      <c r="G12" s="127">
        <v>7</v>
      </c>
      <c r="H12" s="92">
        <v>8</v>
      </c>
      <c r="I12" s="274">
        <v>9</v>
      </c>
      <c r="J12" s="127">
        <v>10</v>
      </c>
      <c r="K12" s="92">
        <v>11</v>
      </c>
      <c r="L12" s="274">
        <v>12</v>
      </c>
      <c r="M12" s="127">
        <v>13</v>
      </c>
      <c r="N12" s="92">
        <v>14</v>
      </c>
      <c r="O12" s="274">
        <v>15</v>
      </c>
      <c r="P12" s="127">
        <v>16</v>
      </c>
      <c r="Q12" s="92">
        <v>17</v>
      </c>
      <c r="R12" s="274">
        <v>18</v>
      </c>
      <c r="S12" s="127">
        <v>19</v>
      </c>
      <c r="T12" s="92">
        <v>20</v>
      </c>
      <c r="U12" s="127">
        <v>21</v>
      </c>
      <c r="V12" s="92">
        <v>22</v>
      </c>
    </row>
    <row r="13" spans="1:24" ht="12.75">
      <c r="A13" s="123">
        <v>1</v>
      </c>
      <c r="B13" s="17" t="s">
        <v>861</v>
      </c>
      <c r="C13" s="307">
        <v>480</v>
      </c>
      <c r="D13" s="274">
        <v>463</v>
      </c>
      <c r="E13" s="274">
        <v>43.2</v>
      </c>
      <c r="F13" s="274">
        <v>28.8</v>
      </c>
      <c r="G13" s="299">
        <f>SUM(E13:F13)</f>
        <v>72</v>
      </c>
      <c r="H13" s="274">
        <v>0.63</v>
      </c>
      <c r="I13" s="274">
        <v>0.4</v>
      </c>
      <c r="J13" s="485">
        <f>SUM(H13:I13)</f>
        <v>1.03</v>
      </c>
      <c r="K13" s="308">
        <v>40.9567392311255</v>
      </c>
      <c r="L13" s="308">
        <v>28.800000000000004</v>
      </c>
      <c r="M13" s="299">
        <f>SUM(K13:L13)</f>
        <v>69.75673923112551</v>
      </c>
      <c r="N13" s="308">
        <v>41.55323761000463</v>
      </c>
      <c r="O13" s="308">
        <v>27.702158406669753</v>
      </c>
      <c r="P13" s="299">
        <f>SUM(N13:O13)</f>
        <v>69.25539601667438</v>
      </c>
      <c r="Q13" s="308">
        <f>H13+K13-N13</f>
        <v>0.033501621120876734</v>
      </c>
      <c r="R13" s="308">
        <f>I13+L13-O13</f>
        <v>1.49784159333025</v>
      </c>
      <c r="S13" s="308">
        <f>SUM(Q13:R13)</f>
        <v>1.5313432144511268</v>
      </c>
      <c r="T13" s="8" t="s">
        <v>884</v>
      </c>
      <c r="U13" s="274">
        <v>335</v>
      </c>
      <c r="V13" s="274">
        <v>335</v>
      </c>
      <c r="X13">
        <f>D13+'AT-8_Hon_CCH_Pry'!D13</f>
        <v>1012</v>
      </c>
    </row>
    <row r="14" spans="1:24" ht="12.75">
      <c r="A14" s="123">
        <v>2</v>
      </c>
      <c r="B14" s="17" t="s">
        <v>862</v>
      </c>
      <c r="C14" s="307">
        <v>253</v>
      </c>
      <c r="D14" s="274">
        <v>250</v>
      </c>
      <c r="E14" s="274">
        <v>22.77</v>
      </c>
      <c r="F14" s="274">
        <v>15.18</v>
      </c>
      <c r="G14" s="299">
        <f aca="true" t="shared" si="0" ref="G14:G20">SUM(E14:F14)</f>
        <v>37.95</v>
      </c>
      <c r="H14" s="274">
        <v>0.33</v>
      </c>
      <c r="I14" s="274">
        <v>0.21</v>
      </c>
      <c r="J14" s="485">
        <f aca="true" t="shared" si="1" ref="J14:J20">SUM(H14:I14)</f>
        <v>0.54</v>
      </c>
      <c r="K14" s="308">
        <v>21.587614636405746</v>
      </c>
      <c r="L14" s="308">
        <v>15.180000000000003</v>
      </c>
      <c r="M14" s="299">
        <f aca="true" t="shared" si="2" ref="M14:M20">SUM(K14:L14)</f>
        <v>36.76761463640575</v>
      </c>
      <c r="N14" s="308">
        <v>21.902018990273273</v>
      </c>
      <c r="O14" s="308">
        <v>14.601345993515515</v>
      </c>
      <c r="P14" s="299">
        <f aca="true" t="shared" si="3" ref="P14:P20">SUM(N14:O14)</f>
        <v>36.503364983788785</v>
      </c>
      <c r="Q14" s="308">
        <f aca="true" t="shared" si="4" ref="Q14:R20">H14+K14-N14</f>
        <v>0.01559564613247133</v>
      </c>
      <c r="R14" s="308">
        <f t="shared" si="4"/>
        <v>0.7886540064844887</v>
      </c>
      <c r="S14" s="308">
        <f aca="true" t="shared" si="5" ref="S14:S20">SUM(Q14:R14)</f>
        <v>0.80424965261696</v>
      </c>
      <c r="T14" s="8" t="s">
        <v>884</v>
      </c>
      <c r="U14" s="274">
        <v>250</v>
      </c>
      <c r="V14" s="274">
        <v>250</v>
      </c>
      <c r="X14">
        <f>D14+'AT-8_Hon_CCH_Pry'!D14</f>
        <v>520</v>
      </c>
    </row>
    <row r="15" spans="1:24" ht="12.75">
      <c r="A15" s="123">
        <v>3</v>
      </c>
      <c r="B15" s="17" t="s">
        <v>863</v>
      </c>
      <c r="C15" s="307">
        <v>166</v>
      </c>
      <c r="D15" s="274">
        <v>169</v>
      </c>
      <c r="E15" s="274">
        <v>14.94</v>
      </c>
      <c r="F15" s="274">
        <v>9.96</v>
      </c>
      <c r="G15" s="299">
        <f t="shared" si="0"/>
        <v>24.9</v>
      </c>
      <c r="H15" s="274">
        <v>0.22</v>
      </c>
      <c r="I15" s="274">
        <v>0.14</v>
      </c>
      <c r="J15" s="485">
        <f t="shared" si="1"/>
        <v>0.36</v>
      </c>
      <c r="K15" s="308">
        <v>14.164205650764243</v>
      </c>
      <c r="L15" s="308">
        <v>9.960000000000003</v>
      </c>
      <c r="M15" s="299">
        <f t="shared" si="2"/>
        <v>24.124205650764246</v>
      </c>
      <c r="N15" s="308">
        <v>14.370494673459936</v>
      </c>
      <c r="O15" s="308">
        <v>9.580329782306622</v>
      </c>
      <c r="P15" s="299">
        <f t="shared" si="3"/>
        <v>23.950824455766558</v>
      </c>
      <c r="Q15" s="308">
        <f t="shared" si="4"/>
        <v>0.013710977304308258</v>
      </c>
      <c r="R15" s="308">
        <f t="shared" si="4"/>
        <v>0.5196702176933812</v>
      </c>
      <c r="S15" s="308">
        <f t="shared" si="5"/>
        <v>0.5333811949976894</v>
      </c>
      <c r="T15" s="17" t="s">
        <v>886</v>
      </c>
      <c r="U15" s="274">
        <v>169</v>
      </c>
      <c r="V15" s="274">
        <v>0</v>
      </c>
      <c r="X15">
        <f>D15+'AT-8_Hon_CCH_Pry'!D15</f>
        <v>381</v>
      </c>
    </row>
    <row r="16" spans="1:24" ht="12.75">
      <c r="A16" s="123">
        <v>4</v>
      </c>
      <c r="B16" s="17" t="s">
        <v>864</v>
      </c>
      <c r="C16" s="307">
        <v>293</v>
      </c>
      <c r="D16" s="274">
        <v>308</v>
      </c>
      <c r="E16" s="274">
        <v>26.37</v>
      </c>
      <c r="F16" s="274">
        <v>17.58</v>
      </c>
      <c r="G16" s="299">
        <f t="shared" si="0"/>
        <v>43.95</v>
      </c>
      <c r="H16" s="274">
        <v>0.38</v>
      </c>
      <c r="I16" s="274">
        <v>0.25</v>
      </c>
      <c r="J16" s="485">
        <f t="shared" si="1"/>
        <v>0.63</v>
      </c>
      <c r="K16" s="308">
        <v>25.00067623899954</v>
      </c>
      <c r="L16" s="308">
        <v>17.580000000000002</v>
      </c>
      <c r="M16" s="299">
        <f t="shared" si="2"/>
        <v>42.580676238999544</v>
      </c>
      <c r="N16" s="308">
        <v>25.364788791106996</v>
      </c>
      <c r="O16" s="308">
        <v>16.909859194071327</v>
      </c>
      <c r="P16" s="299">
        <f t="shared" si="3"/>
        <v>42.27464798517832</v>
      </c>
      <c r="Q16" s="308">
        <f t="shared" si="4"/>
        <v>0.015887447892541928</v>
      </c>
      <c r="R16" s="308">
        <f t="shared" si="4"/>
        <v>0.9201408059286749</v>
      </c>
      <c r="S16" s="308">
        <f t="shared" si="5"/>
        <v>0.9360282538212168</v>
      </c>
      <c r="T16" s="17" t="s">
        <v>887</v>
      </c>
      <c r="U16" s="274">
        <v>89</v>
      </c>
      <c r="V16" s="274">
        <v>89</v>
      </c>
      <c r="X16">
        <f>D16+'AT-8_Hon_CCH_Pry'!D16</f>
        <v>833</v>
      </c>
    </row>
    <row r="17" spans="1:24" ht="12.75">
      <c r="A17" s="123">
        <v>5</v>
      </c>
      <c r="B17" s="17" t="s">
        <v>865</v>
      </c>
      <c r="C17" s="307">
        <v>426</v>
      </c>
      <c r="D17" s="274">
        <v>420</v>
      </c>
      <c r="E17" s="274">
        <v>38.34</v>
      </c>
      <c r="F17" s="274">
        <v>25.56</v>
      </c>
      <c r="G17" s="299">
        <f t="shared" si="0"/>
        <v>63.900000000000006</v>
      </c>
      <c r="H17" s="274">
        <v>0.56</v>
      </c>
      <c r="I17" s="274">
        <v>0.36</v>
      </c>
      <c r="J17" s="485">
        <f t="shared" si="1"/>
        <v>0.92</v>
      </c>
      <c r="K17" s="308">
        <v>36.3491060676239</v>
      </c>
      <c r="L17" s="308">
        <v>25.560000000000006</v>
      </c>
      <c r="M17" s="299">
        <f t="shared" si="2"/>
        <v>61.90910606762391</v>
      </c>
      <c r="N17" s="308">
        <v>36.87849837887911</v>
      </c>
      <c r="O17" s="308">
        <v>24.585665585919404</v>
      </c>
      <c r="P17" s="299">
        <f t="shared" si="3"/>
        <v>61.464163964798516</v>
      </c>
      <c r="Q17" s="308">
        <f t="shared" si="4"/>
        <v>0.03060768874479436</v>
      </c>
      <c r="R17" s="308">
        <f t="shared" si="4"/>
        <v>1.334334414080601</v>
      </c>
      <c r="S17" s="308">
        <f t="shared" si="5"/>
        <v>1.3649421028253954</v>
      </c>
      <c r="T17" s="17" t="s">
        <v>885</v>
      </c>
      <c r="U17" s="274">
        <v>420</v>
      </c>
      <c r="V17" s="274">
        <v>0</v>
      </c>
      <c r="X17">
        <f>D17+'AT-8_Hon_CCH_Pry'!D17</f>
        <v>1056</v>
      </c>
    </row>
    <row r="18" spans="1:24" ht="12.75">
      <c r="A18" s="123">
        <v>6</v>
      </c>
      <c r="B18" s="17" t="s">
        <v>866</v>
      </c>
      <c r="C18" s="307">
        <v>239</v>
      </c>
      <c r="D18" s="274">
        <v>217</v>
      </c>
      <c r="E18" s="274">
        <v>21.51</v>
      </c>
      <c r="F18" s="274">
        <v>14.34</v>
      </c>
      <c r="G18" s="299">
        <f t="shared" si="0"/>
        <v>35.85</v>
      </c>
      <c r="H18" s="274">
        <v>0.31</v>
      </c>
      <c r="I18" s="274">
        <v>0.2</v>
      </c>
      <c r="J18" s="485">
        <f t="shared" si="1"/>
        <v>0.51</v>
      </c>
      <c r="K18" s="308">
        <v>20.393043075497918</v>
      </c>
      <c r="L18" s="308">
        <v>14.340000000000003</v>
      </c>
      <c r="M18" s="299">
        <f t="shared" si="2"/>
        <v>34.73304307549792</v>
      </c>
      <c r="N18" s="308">
        <v>20.690049559981475</v>
      </c>
      <c r="O18" s="308">
        <v>13.79336637332098</v>
      </c>
      <c r="P18" s="299">
        <f t="shared" si="3"/>
        <v>34.48341593330245</v>
      </c>
      <c r="Q18" s="308">
        <f t="shared" si="4"/>
        <v>0.01299351551644179</v>
      </c>
      <c r="R18" s="308">
        <f t="shared" si="4"/>
        <v>0.7466336266790226</v>
      </c>
      <c r="S18" s="308">
        <f t="shared" si="5"/>
        <v>0.7596271421954643</v>
      </c>
      <c r="T18" s="17" t="s">
        <v>888</v>
      </c>
      <c r="U18" s="274">
        <v>52</v>
      </c>
      <c r="V18" s="274">
        <v>52</v>
      </c>
      <c r="X18">
        <f>D18+'AT-8_Hon_CCH_Pry'!D18</f>
        <v>553</v>
      </c>
    </row>
    <row r="19" spans="1:24" ht="12.75">
      <c r="A19" s="123">
        <v>7</v>
      </c>
      <c r="B19" s="17" t="s">
        <v>867</v>
      </c>
      <c r="C19" s="307">
        <v>166</v>
      </c>
      <c r="D19" s="274">
        <v>142</v>
      </c>
      <c r="E19" s="274">
        <v>14.94</v>
      </c>
      <c r="F19" s="274">
        <v>9.96</v>
      </c>
      <c r="G19" s="299">
        <f t="shared" si="0"/>
        <v>24.9</v>
      </c>
      <c r="H19" s="274">
        <v>0.22</v>
      </c>
      <c r="I19" s="274">
        <v>0.14</v>
      </c>
      <c r="J19" s="485">
        <f t="shared" si="1"/>
        <v>0.36</v>
      </c>
      <c r="K19" s="308">
        <v>14.164205650764243</v>
      </c>
      <c r="L19" s="308">
        <v>9.960000000000003</v>
      </c>
      <c r="M19" s="299">
        <f t="shared" si="2"/>
        <v>24.124205650764246</v>
      </c>
      <c r="N19" s="308">
        <v>14.370494673459936</v>
      </c>
      <c r="O19" s="308">
        <v>9.580329782306622</v>
      </c>
      <c r="P19" s="299">
        <f t="shared" si="3"/>
        <v>23.950824455766558</v>
      </c>
      <c r="Q19" s="308">
        <f t="shared" si="4"/>
        <v>0.013710977304308258</v>
      </c>
      <c r="R19" s="308">
        <f t="shared" si="4"/>
        <v>0.5196702176933812</v>
      </c>
      <c r="S19" s="308">
        <f t="shared" si="5"/>
        <v>0.5333811949976894</v>
      </c>
      <c r="T19" s="17" t="s">
        <v>887</v>
      </c>
      <c r="U19" s="274">
        <v>111</v>
      </c>
      <c r="V19" s="274">
        <v>31</v>
      </c>
      <c r="X19">
        <f>D19+'AT-8_Hon_CCH_Pry'!D19</f>
        <v>382</v>
      </c>
    </row>
    <row r="20" spans="1:24" ht="12.75">
      <c r="A20" s="123">
        <v>8</v>
      </c>
      <c r="B20" s="17" t="s">
        <v>868</v>
      </c>
      <c r="C20" s="307">
        <v>136</v>
      </c>
      <c r="D20" s="274">
        <v>132</v>
      </c>
      <c r="E20" s="274">
        <v>12.24</v>
      </c>
      <c r="F20" s="274">
        <v>8.16</v>
      </c>
      <c r="G20" s="299">
        <f t="shared" si="0"/>
        <v>20.4</v>
      </c>
      <c r="H20" s="274">
        <v>0.18</v>
      </c>
      <c r="I20" s="274">
        <v>0.11</v>
      </c>
      <c r="J20" s="485">
        <f t="shared" si="1"/>
        <v>0.29</v>
      </c>
      <c r="K20" s="308">
        <v>11.604409448818899</v>
      </c>
      <c r="L20" s="308">
        <v>8.160000000000002</v>
      </c>
      <c r="M20" s="299">
        <f t="shared" si="2"/>
        <v>19.764409448818903</v>
      </c>
      <c r="N20" s="308">
        <v>11.773417322834646</v>
      </c>
      <c r="O20" s="308">
        <v>7.8489448818897625</v>
      </c>
      <c r="P20" s="299">
        <f t="shared" si="3"/>
        <v>19.62236220472441</v>
      </c>
      <c r="Q20" s="308">
        <f t="shared" si="4"/>
        <v>0.010992125984252255</v>
      </c>
      <c r="R20" s="308">
        <f t="shared" si="4"/>
        <v>0.4210551181102389</v>
      </c>
      <c r="S20" s="308">
        <f t="shared" si="5"/>
        <v>0.43204724409449113</v>
      </c>
      <c r="T20" s="17" t="s">
        <v>886</v>
      </c>
      <c r="U20" s="274">
        <v>128</v>
      </c>
      <c r="V20" s="274">
        <v>0</v>
      </c>
      <c r="X20">
        <f>D20+'AT-8_Hon_CCH_Pry'!D20</f>
        <v>261</v>
      </c>
    </row>
    <row r="21" spans="1:24" ht="12.75">
      <c r="A21" s="122" t="s">
        <v>88</v>
      </c>
      <c r="B21" s="122"/>
      <c r="C21" s="136">
        <f>SUM(C13:C20)</f>
        <v>2159</v>
      </c>
      <c r="D21" s="136">
        <f aca="true" t="shared" si="6" ref="D21:V21">SUM(D13:D20)</f>
        <v>2101</v>
      </c>
      <c r="E21" s="136">
        <f t="shared" si="6"/>
        <v>194.31</v>
      </c>
      <c r="F21" s="136">
        <f t="shared" si="6"/>
        <v>129.54000000000002</v>
      </c>
      <c r="G21" s="299">
        <f t="shared" si="6"/>
        <v>323.84999999999997</v>
      </c>
      <c r="H21" s="136">
        <f aca="true" t="shared" si="7" ref="H21:P21">SUM(H13:H20)</f>
        <v>2.8300000000000005</v>
      </c>
      <c r="I21" s="136">
        <f t="shared" si="7"/>
        <v>1.8099999999999998</v>
      </c>
      <c r="J21" s="485">
        <f t="shared" si="7"/>
        <v>4.640000000000001</v>
      </c>
      <c r="K21" s="136">
        <f t="shared" si="7"/>
        <v>184.22</v>
      </c>
      <c r="L21" s="136">
        <f t="shared" si="7"/>
        <v>129.54000000000002</v>
      </c>
      <c r="M21" s="136">
        <f t="shared" si="7"/>
        <v>313.76</v>
      </c>
      <c r="N21" s="299">
        <f t="shared" si="7"/>
        <v>186.90300000000002</v>
      </c>
      <c r="O21" s="299">
        <f t="shared" si="7"/>
        <v>124.60199999999998</v>
      </c>
      <c r="P21" s="299">
        <f t="shared" si="7"/>
        <v>311.505</v>
      </c>
      <c r="Q21" s="299">
        <f t="shared" si="6"/>
        <v>0.1469999999999949</v>
      </c>
      <c r="R21" s="299">
        <f t="shared" si="6"/>
        <v>6.748000000000038</v>
      </c>
      <c r="S21" s="299">
        <f t="shared" si="6"/>
        <v>6.895000000000033</v>
      </c>
      <c r="T21" s="136"/>
      <c r="U21" s="136">
        <f t="shared" si="6"/>
        <v>1554</v>
      </c>
      <c r="V21" s="136">
        <f t="shared" si="6"/>
        <v>757</v>
      </c>
      <c r="X21">
        <f>SUM(X13:X20)</f>
        <v>4998</v>
      </c>
    </row>
    <row r="22" spans="1:22" ht="12.75">
      <c r="A22" s="183"/>
      <c r="B22" s="183"/>
      <c r="C22" s="411"/>
      <c r="D22" s="411"/>
      <c r="E22" s="411"/>
      <c r="F22" s="411"/>
      <c r="G22" s="453"/>
      <c r="H22" s="411"/>
      <c r="I22" s="411"/>
      <c r="J22" s="411"/>
      <c r="K22" s="411"/>
      <c r="L22" s="411"/>
      <c r="M22" s="411"/>
      <c r="N22" s="453"/>
      <c r="O22" s="453"/>
      <c r="P22" s="453"/>
      <c r="Q22" s="453"/>
      <c r="R22" s="453"/>
      <c r="S22" s="453"/>
      <c r="T22" s="411"/>
      <c r="U22" s="411"/>
      <c r="V22" s="411"/>
    </row>
    <row r="23" spans="1:22" ht="12.75">
      <c r="A23" s="183"/>
      <c r="B23" s="183"/>
      <c r="C23" s="411"/>
      <c r="D23" s="411"/>
      <c r="E23" s="411"/>
      <c r="F23" s="411"/>
      <c r="G23" s="453"/>
      <c r="H23" s="411"/>
      <c r="I23" s="411"/>
      <c r="J23" s="411"/>
      <c r="K23" s="411"/>
      <c r="L23" s="411"/>
      <c r="M23" s="411"/>
      <c r="N23" s="453"/>
      <c r="O23" s="453"/>
      <c r="P23" s="453"/>
      <c r="Q23" s="453"/>
      <c r="R23" s="453"/>
      <c r="S23" s="453"/>
      <c r="T23" s="411"/>
      <c r="U23" s="411"/>
      <c r="V23" s="411"/>
    </row>
    <row r="24" spans="1:22" ht="12.75">
      <c r="A24" s="183"/>
      <c r="B24" s="183"/>
      <c r="C24" s="411"/>
      <c r="D24" s="411"/>
      <c r="E24" s="411"/>
      <c r="F24" s="411"/>
      <c r="G24" s="453"/>
      <c r="H24" s="411"/>
      <c r="I24" s="411"/>
      <c r="J24" s="411"/>
      <c r="K24" s="411"/>
      <c r="L24" s="411"/>
      <c r="M24" s="411"/>
      <c r="N24" s="453"/>
      <c r="O24" s="453"/>
      <c r="P24" s="453"/>
      <c r="Q24" s="453"/>
      <c r="R24" s="453"/>
      <c r="S24" s="453"/>
      <c r="T24" s="411"/>
      <c r="U24" s="411"/>
      <c r="V24" s="411"/>
    </row>
    <row r="26" spans="7:10" ht="12.75">
      <c r="G26">
        <v>3061</v>
      </c>
      <c r="J26">
        <v>2897</v>
      </c>
    </row>
    <row r="27" spans="7:10" ht="12.75">
      <c r="G27">
        <v>2159</v>
      </c>
      <c r="J27">
        <v>2101</v>
      </c>
    </row>
    <row r="28" spans="7:10" ht="12.75">
      <c r="G28">
        <f>SUM(G26:G27)</f>
        <v>5220</v>
      </c>
      <c r="J28">
        <f>SUM(J26:J27)</f>
        <v>4998</v>
      </c>
    </row>
    <row r="29" spans="1:21" ht="12.75">
      <c r="A29" s="13" t="s">
        <v>19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/>
      <c r="P29" s="14"/>
      <c r="Q29" s="14"/>
      <c r="R29" s="14"/>
      <c r="T29" s="283" t="s">
        <v>902</v>
      </c>
      <c r="U29" s="14"/>
    </row>
    <row r="30" spans="15:21" ht="12.75">
      <c r="O30" s="14"/>
      <c r="P30" s="14"/>
      <c r="Q30" s="14"/>
      <c r="R30" s="14"/>
      <c r="T30" s="283" t="s">
        <v>890</v>
      </c>
      <c r="U30" s="14"/>
    </row>
    <row r="31" spans="15:21" ht="12.75">
      <c r="O31" s="14"/>
      <c r="P31" s="14"/>
      <c r="Q31" s="14"/>
      <c r="R31" s="14"/>
      <c r="S31" s="14"/>
      <c r="T31" s="283" t="s">
        <v>892</v>
      </c>
      <c r="U31" s="14"/>
    </row>
    <row r="32" spans="15:20" ht="12.75">
      <c r="O32" s="530"/>
      <c r="P32" s="530"/>
      <c r="Q32" s="530"/>
      <c r="S32" s="26" t="s">
        <v>82</v>
      </c>
      <c r="T32" s="14"/>
    </row>
  </sheetData>
  <sheetProtection/>
  <mergeCells count="20">
    <mergeCell ref="H10:J10"/>
    <mergeCell ref="K10:M10"/>
    <mergeCell ref="N10:P10"/>
    <mergeCell ref="Q10:S10"/>
    <mergeCell ref="Q1:S1"/>
    <mergeCell ref="A5:Q5"/>
    <mergeCell ref="P8:S8"/>
    <mergeCell ref="A3:V3"/>
    <mergeCell ref="A4:V4"/>
    <mergeCell ref="A7:V7"/>
    <mergeCell ref="O32:Q32"/>
    <mergeCell ref="U10:U11"/>
    <mergeCell ref="T10:T11"/>
    <mergeCell ref="V10:V11"/>
    <mergeCell ref="P9:S9"/>
    <mergeCell ref="A10:A11"/>
    <mergeCell ref="B10:B11"/>
    <mergeCell ref="C10:C11"/>
    <mergeCell ref="D10:D11"/>
    <mergeCell ref="E10:G10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5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zoomScaleSheetLayoutView="86" zoomScalePageLayoutView="0" workbookViewId="0" topLeftCell="A1">
      <selection activeCell="A1" sqref="A1"/>
    </sheetView>
  </sheetViews>
  <sheetFormatPr defaultColWidth="9.140625" defaultRowHeight="12.75"/>
  <cols>
    <col min="1" max="1" width="9.140625" style="14" customWidth="1"/>
    <col min="2" max="2" width="17.140625" style="14" customWidth="1"/>
    <col min="3" max="3" width="16.57421875" style="14" customWidth="1"/>
    <col min="4" max="4" width="15.8515625" style="14" customWidth="1"/>
    <col min="5" max="5" width="18.8515625" style="14" customWidth="1"/>
    <col min="6" max="6" width="19.00390625" style="14" customWidth="1"/>
    <col min="7" max="7" width="22.57421875" style="14" customWidth="1"/>
    <col min="8" max="8" width="16.7109375" style="14" customWidth="1"/>
    <col min="9" max="9" width="30.140625" style="14" customWidth="1"/>
    <col min="10" max="16384" width="9.140625" style="14" customWidth="1"/>
  </cols>
  <sheetData>
    <row r="1" spans="9:10" ht="15">
      <c r="I1" s="34" t="s">
        <v>64</v>
      </c>
      <c r="J1" s="36"/>
    </row>
    <row r="2" spans="1:10" ht="15">
      <c r="A2" s="587" t="s">
        <v>0</v>
      </c>
      <c r="B2" s="587"/>
      <c r="C2" s="587"/>
      <c r="D2" s="587"/>
      <c r="E2" s="587"/>
      <c r="F2" s="587"/>
      <c r="G2" s="587"/>
      <c r="H2" s="587"/>
      <c r="I2" s="587"/>
      <c r="J2" s="38"/>
    </row>
    <row r="3" spans="1:10" ht="20.25">
      <c r="A3" s="535" t="s">
        <v>651</v>
      </c>
      <c r="B3" s="535"/>
      <c r="C3" s="535"/>
      <c r="D3" s="535"/>
      <c r="E3" s="535"/>
      <c r="F3" s="535"/>
      <c r="G3" s="535"/>
      <c r="H3" s="535"/>
      <c r="I3" s="535"/>
      <c r="J3" s="37"/>
    </row>
    <row r="4" ht="10.5" customHeight="1"/>
    <row r="5" spans="1:9" ht="30.75" customHeight="1">
      <c r="A5" s="619" t="s">
        <v>679</v>
      </c>
      <c r="B5" s="619"/>
      <c r="C5" s="619"/>
      <c r="D5" s="619"/>
      <c r="E5" s="619"/>
      <c r="F5" s="619"/>
      <c r="G5" s="619"/>
      <c r="H5" s="619"/>
      <c r="I5" s="619"/>
    </row>
    <row r="7" ht="0.75" customHeight="1"/>
    <row r="8" spans="1:9" ht="12.75">
      <c r="A8" s="13" t="s">
        <v>901</v>
      </c>
      <c r="I8" s="27" t="s">
        <v>20</v>
      </c>
    </row>
    <row r="9" spans="4:22" ht="12.75">
      <c r="D9" s="580" t="s">
        <v>821</v>
      </c>
      <c r="E9" s="580"/>
      <c r="F9" s="580"/>
      <c r="G9" s="580"/>
      <c r="H9" s="580"/>
      <c r="I9" s="580"/>
      <c r="U9" s="17"/>
      <c r="V9" s="19"/>
    </row>
    <row r="10" spans="1:9" ht="44.25" customHeight="1">
      <c r="A10" s="269" t="s">
        <v>2</v>
      </c>
      <c r="B10" s="269" t="s">
        <v>3</v>
      </c>
      <c r="C10" s="276" t="s">
        <v>678</v>
      </c>
      <c r="D10" s="276" t="s">
        <v>680</v>
      </c>
      <c r="E10" s="276" t="s">
        <v>114</v>
      </c>
      <c r="F10" s="269" t="s">
        <v>226</v>
      </c>
      <c r="G10" s="276" t="s">
        <v>445</v>
      </c>
      <c r="H10" s="276" t="s">
        <v>154</v>
      </c>
      <c r="I10" s="309" t="s">
        <v>828</v>
      </c>
    </row>
    <row r="11" spans="1:9" s="99" customFormat="1" ht="15.75" customHeight="1">
      <c r="A11" s="310">
        <v>1</v>
      </c>
      <c r="B11" s="311">
        <v>2</v>
      </c>
      <c r="C11" s="310">
        <v>3</v>
      </c>
      <c r="D11" s="311">
        <v>4</v>
      </c>
      <c r="E11" s="310">
        <v>5</v>
      </c>
      <c r="F11" s="311">
        <v>6</v>
      </c>
      <c r="G11" s="310">
        <v>7</v>
      </c>
      <c r="H11" s="311">
        <v>8</v>
      </c>
      <c r="I11" s="310">
        <v>9</v>
      </c>
    </row>
    <row r="12" spans="1:9" ht="12.75">
      <c r="A12" s="301">
        <v>1</v>
      </c>
      <c r="B12" s="284" t="s">
        <v>861</v>
      </c>
      <c r="C12" s="298">
        <v>28.272248602071684</v>
      </c>
      <c r="D12" s="127">
        <v>0.07</v>
      </c>
      <c r="E12" s="298">
        <v>27.92631680264</v>
      </c>
      <c r="F12" s="127">
        <v>0</v>
      </c>
      <c r="G12" s="127">
        <v>3960</v>
      </c>
      <c r="H12" s="298">
        <v>27.930684959208</v>
      </c>
      <c r="I12" s="298">
        <f>D12+E12+F12-H12</f>
        <v>0.0656318434319978</v>
      </c>
    </row>
    <row r="13" spans="1:9" ht="12.75">
      <c r="A13" s="301">
        <v>2</v>
      </c>
      <c r="B13" s="284" t="s">
        <v>862</v>
      </c>
      <c r="C13" s="298">
        <v>14.889460078833991</v>
      </c>
      <c r="D13" s="127">
        <v>0.04</v>
      </c>
      <c r="E13" s="298">
        <v>14.707276560638007</v>
      </c>
      <c r="F13" s="127">
        <v>0</v>
      </c>
      <c r="G13" s="127">
        <v>3960</v>
      </c>
      <c r="H13" s="298">
        <v>14.709577031808598</v>
      </c>
      <c r="I13" s="298">
        <f aca="true" t="shared" si="0" ref="I13:I19">D13+E13+F13-H13</f>
        <v>0.037699528829408635</v>
      </c>
    </row>
    <row r="14" spans="1:9" ht="12.75">
      <c r="A14" s="301">
        <v>3</v>
      </c>
      <c r="B14" s="284" t="s">
        <v>863</v>
      </c>
      <c r="C14" s="298">
        <v>11.572250435420298</v>
      </c>
      <c r="D14" s="127">
        <v>0.03</v>
      </c>
      <c r="E14" s="298">
        <v>11.43065542212852</v>
      </c>
      <c r="F14" s="127">
        <v>0</v>
      </c>
      <c r="G14" s="127">
        <v>3960</v>
      </c>
      <c r="H14" s="298">
        <v>11.432443373361446</v>
      </c>
      <c r="I14" s="298">
        <f t="shared" si="0"/>
        <v>0.02821204876707384</v>
      </c>
    </row>
    <row r="15" spans="1:9" ht="12.75">
      <c r="A15" s="301">
        <v>4</v>
      </c>
      <c r="B15" s="284" t="s">
        <v>864</v>
      </c>
      <c r="C15" s="298">
        <v>22.94192318269319</v>
      </c>
      <c r="D15" s="127">
        <v>0.06</v>
      </c>
      <c r="E15" s="298">
        <v>22.66121184343203</v>
      </c>
      <c r="F15" s="127">
        <v>0</v>
      </c>
      <c r="G15" s="127">
        <v>3960</v>
      </c>
      <c r="H15" s="298">
        <v>22.664756446970394</v>
      </c>
      <c r="I15" s="298">
        <f t="shared" si="0"/>
        <v>0.05645539646163655</v>
      </c>
    </row>
    <row r="16" spans="1:9" ht="12.75">
      <c r="A16" s="301">
        <v>5</v>
      </c>
      <c r="B16" s="284" t="s">
        <v>865</v>
      </c>
      <c r="C16" s="298">
        <v>26.487032725272716</v>
      </c>
      <c r="D16" s="127">
        <v>0.07</v>
      </c>
      <c r="E16" s="298">
        <v>26.162944357869655</v>
      </c>
      <c r="F16" s="127">
        <v>0</v>
      </c>
      <c r="G16" s="127">
        <v>3960</v>
      </c>
      <c r="H16" s="298">
        <v>26.16703669263911</v>
      </c>
      <c r="I16" s="298">
        <f t="shared" si="0"/>
        <v>0.06590766523054725</v>
      </c>
    </row>
    <row r="17" spans="1:9" ht="12.75">
      <c r="A17" s="301">
        <v>6</v>
      </c>
      <c r="B17" s="284" t="s">
        <v>866</v>
      </c>
      <c r="C17" s="298">
        <v>16.0036373636447</v>
      </c>
      <c r="D17" s="127">
        <v>0.04</v>
      </c>
      <c r="E17" s="298">
        <v>15.807821065175546</v>
      </c>
      <c r="F17" s="127">
        <v>0</v>
      </c>
      <c r="G17" s="127">
        <v>3960</v>
      </c>
      <c r="H17" s="298">
        <v>15.810293680447339</v>
      </c>
      <c r="I17" s="298">
        <f t="shared" si="0"/>
        <v>0.037527384728205604</v>
      </c>
    </row>
    <row r="18" spans="1:9" ht="12.75">
      <c r="A18" s="301">
        <v>7</v>
      </c>
      <c r="B18" s="284" t="s">
        <v>867</v>
      </c>
      <c r="C18" s="298">
        <v>10.85056742139518</v>
      </c>
      <c r="D18" s="127">
        <v>0.03</v>
      </c>
      <c r="E18" s="298">
        <v>10.717802731689433</v>
      </c>
      <c r="F18" s="127">
        <v>0</v>
      </c>
      <c r="G18" s="127">
        <v>3960</v>
      </c>
      <c r="H18" s="298">
        <v>10.719479180493172</v>
      </c>
      <c r="I18" s="298">
        <f t="shared" si="0"/>
        <v>0.02832355119626051</v>
      </c>
    </row>
    <row r="19" spans="1:9" ht="12.75">
      <c r="A19" s="301">
        <v>8</v>
      </c>
      <c r="B19" s="284" t="s">
        <v>868</v>
      </c>
      <c r="C19" s="298">
        <v>7.102880190668257</v>
      </c>
      <c r="D19" s="127">
        <v>0.02</v>
      </c>
      <c r="E19" s="298">
        <v>7.015971216426805</v>
      </c>
      <c r="F19" s="127">
        <v>0</v>
      </c>
      <c r="G19" s="127">
        <v>3960</v>
      </c>
      <c r="H19" s="298">
        <v>7.0170686350719595</v>
      </c>
      <c r="I19" s="298">
        <f t="shared" si="0"/>
        <v>0.018902581354844905</v>
      </c>
    </row>
    <row r="20" spans="1:9" ht="12.75">
      <c r="A20" s="122" t="s">
        <v>88</v>
      </c>
      <c r="B20" s="122"/>
      <c r="C20" s="299">
        <f>SUM(C12:C19)</f>
        <v>138.12</v>
      </c>
      <c r="D20" s="299">
        <f aca="true" t="shared" si="1" ref="D20:I20">SUM(D12:D19)</f>
        <v>0.36</v>
      </c>
      <c r="E20" s="299">
        <f t="shared" si="1"/>
        <v>136.43</v>
      </c>
      <c r="F20" s="299">
        <f t="shared" si="1"/>
        <v>0</v>
      </c>
      <c r="G20" s="299"/>
      <c r="H20" s="299">
        <f t="shared" si="1"/>
        <v>136.45134000000002</v>
      </c>
      <c r="I20" s="299">
        <f t="shared" si="1"/>
        <v>0.3386599999999751</v>
      </c>
    </row>
    <row r="21" spans="1:9" ht="12.75">
      <c r="A21" s="183"/>
      <c r="B21" s="183"/>
      <c r="C21" s="453"/>
      <c r="D21" s="453"/>
      <c r="E21" s="453"/>
      <c r="F21" s="453"/>
      <c r="G21" s="453"/>
      <c r="H21" s="453"/>
      <c r="I21" s="453"/>
    </row>
    <row r="22" spans="1:9" ht="12.75">
      <c r="A22" s="183"/>
      <c r="B22" s="183"/>
      <c r="C22" s="453"/>
      <c r="D22" s="453"/>
      <c r="E22" s="453"/>
      <c r="F22" s="453"/>
      <c r="G22" s="453"/>
      <c r="H22" s="453"/>
      <c r="I22" s="453"/>
    </row>
    <row r="23" spans="1:9" ht="12.75">
      <c r="A23" s="183"/>
      <c r="B23" s="183"/>
      <c r="C23" s="453"/>
      <c r="D23" s="453"/>
      <c r="E23" s="453"/>
      <c r="F23" s="453"/>
      <c r="G23" s="453"/>
      <c r="H23" s="453"/>
      <c r="I23" s="453"/>
    </row>
    <row r="25" spans="5:9" ht="12.75">
      <c r="E25" s="25"/>
      <c r="F25" s="25"/>
      <c r="G25" s="25"/>
      <c r="H25" s="19"/>
      <c r="I25" s="19"/>
    </row>
    <row r="26" spans="5:9" ht="12.75">
      <c r="E26" s="10"/>
      <c r="F26" s="10"/>
      <c r="G26" s="10"/>
      <c r="H26" s="25"/>
      <c r="I26" s="19"/>
    </row>
    <row r="27" spans="1:9" ht="12.75">
      <c r="A27" s="13" t="s">
        <v>19</v>
      </c>
      <c r="B27" s="13"/>
      <c r="H27" s="283" t="s">
        <v>902</v>
      </c>
      <c r="I27" s="14"/>
    </row>
    <row r="28" spans="8:9" ht="12.75">
      <c r="H28" s="283" t="s">
        <v>890</v>
      </c>
      <c r="I28" s="14"/>
    </row>
    <row r="29" spans="8:9" ht="12.75">
      <c r="H29" s="283" t="s">
        <v>892</v>
      </c>
      <c r="I29" s="14"/>
    </row>
    <row r="30" ht="12.75">
      <c r="G30" s="26" t="s">
        <v>82</v>
      </c>
    </row>
  </sheetData>
  <sheetProtection/>
  <mergeCells count="4">
    <mergeCell ref="A2:I2"/>
    <mergeCell ref="A3:I3"/>
    <mergeCell ref="D9:I9"/>
    <mergeCell ref="A5:I5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80" r:id="rId1"/>
  <colBreaks count="1" manualBreakCount="1">
    <brk id="9" max="32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zoomScaleSheetLayoutView="81" zoomScalePageLayoutView="0" workbookViewId="0" topLeftCell="A14">
      <selection activeCell="A1" sqref="A1"/>
    </sheetView>
  </sheetViews>
  <sheetFormatPr defaultColWidth="9.140625" defaultRowHeight="12.75"/>
  <cols>
    <col min="1" max="1" width="4.421875" style="14" customWidth="1"/>
    <col min="2" max="2" width="37.28125" style="14" customWidth="1"/>
    <col min="3" max="3" width="12.28125" style="14" customWidth="1"/>
    <col min="4" max="5" width="15.140625" style="14" customWidth="1"/>
    <col min="6" max="6" width="15.8515625" style="14" customWidth="1"/>
    <col min="7" max="7" width="12.57421875" style="14" customWidth="1"/>
    <col min="8" max="8" width="23.7109375" style="14" customWidth="1"/>
    <col min="9" max="9" width="9.140625" style="14" customWidth="1"/>
    <col min="10" max="10" width="11.57421875" style="14" bestFit="1" customWidth="1"/>
    <col min="11" max="16384" width="9.140625" style="14" customWidth="1"/>
  </cols>
  <sheetData>
    <row r="1" spans="4:14" ht="15">
      <c r="D1" s="29"/>
      <c r="E1" s="29"/>
      <c r="F1" s="29"/>
      <c r="H1" s="34" t="s">
        <v>65</v>
      </c>
      <c r="I1" s="29"/>
      <c r="M1" s="36"/>
      <c r="N1" s="36"/>
    </row>
    <row r="2" spans="1:14" ht="15">
      <c r="A2" s="587" t="s">
        <v>0</v>
      </c>
      <c r="B2" s="587"/>
      <c r="C2" s="587"/>
      <c r="D2" s="587"/>
      <c r="E2" s="587"/>
      <c r="F2" s="587"/>
      <c r="G2" s="587"/>
      <c r="H2" s="587"/>
      <c r="I2" s="38"/>
      <c r="J2" s="38"/>
      <c r="K2" s="38"/>
      <c r="L2" s="38"/>
      <c r="M2" s="38"/>
      <c r="N2" s="38"/>
    </row>
    <row r="3" spans="1:14" ht="20.25">
      <c r="A3" s="535" t="s">
        <v>651</v>
      </c>
      <c r="B3" s="535"/>
      <c r="C3" s="535"/>
      <c r="D3" s="535"/>
      <c r="E3" s="535"/>
      <c r="F3" s="535"/>
      <c r="G3" s="535"/>
      <c r="H3" s="535"/>
      <c r="I3" s="37"/>
      <c r="J3" s="37"/>
      <c r="K3" s="37"/>
      <c r="L3" s="37"/>
      <c r="M3" s="37"/>
      <c r="N3" s="37"/>
    </row>
    <row r="4" ht="10.5" customHeight="1"/>
    <row r="5" spans="1:8" ht="19.5" customHeight="1">
      <c r="A5" s="536" t="s">
        <v>681</v>
      </c>
      <c r="B5" s="587"/>
      <c r="C5" s="587"/>
      <c r="D5" s="587"/>
      <c r="E5" s="587"/>
      <c r="F5" s="587"/>
      <c r="G5" s="587"/>
      <c r="H5" s="587"/>
    </row>
    <row r="7" spans="1:10" s="12" customFormat="1" ht="15.75" customHeight="1" hidden="1">
      <c r="A7" s="14"/>
      <c r="B7" s="14"/>
      <c r="C7" s="14"/>
      <c r="D7" s="14"/>
      <c r="E7" s="14"/>
      <c r="F7" s="14"/>
      <c r="G7" s="14"/>
      <c r="H7" s="14"/>
      <c r="I7" s="14"/>
      <c r="J7" s="14"/>
    </row>
    <row r="8" spans="1:9" s="12" customFormat="1" ht="15.75">
      <c r="A8" s="537" t="s">
        <v>893</v>
      </c>
      <c r="B8" s="537"/>
      <c r="C8" s="14"/>
      <c r="D8" s="14"/>
      <c r="E8" s="14"/>
      <c r="F8" s="14"/>
      <c r="G8" s="14"/>
      <c r="H8" s="27" t="s">
        <v>24</v>
      </c>
      <c r="I8" s="14"/>
    </row>
    <row r="9" spans="1:20" s="12" customFormat="1" ht="15.75">
      <c r="A9" s="13"/>
      <c r="B9" s="14"/>
      <c r="C9" s="14"/>
      <c r="D9" s="88"/>
      <c r="E9" s="88"/>
      <c r="G9" s="88" t="s">
        <v>818</v>
      </c>
      <c r="H9" s="88"/>
      <c r="J9" s="97"/>
      <c r="K9" s="97"/>
      <c r="L9" s="97"/>
      <c r="S9" s="108"/>
      <c r="T9" s="106"/>
    </row>
    <row r="10" spans="1:12" s="30" customFormat="1" ht="55.5" customHeight="1">
      <c r="A10" s="32"/>
      <c r="B10" s="5" t="s">
        <v>25</v>
      </c>
      <c r="C10" s="5" t="s">
        <v>682</v>
      </c>
      <c r="D10" s="5" t="s">
        <v>670</v>
      </c>
      <c r="E10" s="5" t="s">
        <v>225</v>
      </c>
      <c r="F10" s="5" t="s">
        <v>226</v>
      </c>
      <c r="G10" s="5" t="s">
        <v>71</v>
      </c>
      <c r="H10" s="5" t="s">
        <v>829</v>
      </c>
      <c r="J10" s="474"/>
      <c r="K10" s="474"/>
      <c r="L10" s="474"/>
    </row>
    <row r="11" spans="1:8" s="30" customFormat="1" ht="14.2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</row>
    <row r="12" spans="1:8" ht="16.5" customHeight="1">
      <c r="A12" s="24" t="s">
        <v>26</v>
      </c>
      <c r="B12" s="24" t="s">
        <v>27</v>
      </c>
      <c r="C12" s="620">
        <v>18.04</v>
      </c>
      <c r="D12" s="620">
        <v>0</v>
      </c>
      <c r="E12" s="620">
        <v>14.42</v>
      </c>
      <c r="F12" s="620">
        <v>0</v>
      </c>
      <c r="G12" s="127"/>
      <c r="H12" s="620">
        <f>E12-G16</f>
        <v>0</v>
      </c>
    </row>
    <row r="13" spans="1:8" ht="20.25" customHeight="1">
      <c r="A13" s="17"/>
      <c r="B13" s="17" t="s">
        <v>28</v>
      </c>
      <c r="C13" s="620"/>
      <c r="D13" s="620"/>
      <c r="E13" s="620"/>
      <c r="F13" s="620"/>
      <c r="G13" s="127">
        <v>4.52</v>
      </c>
      <c r="H13" s="620"/>
    </row>
    <row r="14" spans="1:8" ht="17.25" customHeight="1">
      <c r="A14" s="17"/>
      <c r="B14" s="17" t="s">
        <v>187</v>
      </c>
      <c r="C14" s="620"/>
      <c r="D14" s="620"/>
      <c r="E14" s="620"/>
      <c r="F14" s="620"/>
      <c r="G14" s="127">
        <v>4.8</v>
      </c>
      <c r="H14" s="620"/>
    </row>
    <row r="15" spans="1:8" s="30" customFormat="1" ht="33.75" customHeight="1">
      <c r="A15" s="31"/>
      <c r="B15" s="31" t="s">
        <v>188</v>
      </c>
      <c r="C15" s="620"/>
      <c r="D15" s="620"/>
      <c r="E15" s="620"/>
      <c r="F15" s="620"/>
      <c r="G15" s="92">
        <v>5.1</v>
      </c>
      <c r="H15" s="620"/>
    </row>
    <row r="16" spans="1:8" s="30" customFormat="1" ht="12.75">
      <c r="A16" s="31"/>
      <c r="B16" s="32" t="s">
        <v>29</v>
      </c>
      <c r="C16" s="92">
        <f aca="true" t="shared" si="0" ref="C16:H16">C12+C13+C14+C15</f>
        <v>18.04</v>
      </c>
      <c r="D16" s="92">
        <f t="shared" si="0"/>
        <v>0</v>
      </c>
      <c r="E16" s="92">
        <f t="shared" si="0"/>
        <v>14.42</v>
      </c>
      <c r="F16" s="92">
        <f t="shared" si="0"/>
        <v>0</v>
      </c>
      <c r="G16" s="92">
        <f>G12+G13+G14+G15</f>
        <v>14.42</v>
      </c>
      <c r="H16" s="92">
        <f t="shared" si="0"/>
        <v>0</v>
      </c>
    </row>
    <row r="17" spans="1:10" s="30" customFormat="1" ht="40.5" customHeight="1">
      <c r="A17" s="32" t="s">
        <v>30</v>
      </c>
      <c r="B17" s="32" t="s">
        <v>224</v>
      </c>
      <c r="C17" s="621">
        <v>18.04</v>
      </c>
      <c r="D17" s="621">
        <v>0</v>
      </c>
      <c r="E17" s="621">
        <v>21.62</v>
      </c>
      <c r="F17" s="621">
        <v>0</v>
      </c>
      <c r="G17" s="92"/>
      <c r="H17" s="621">
        <f>E17-G25</f>
        <v>0</v>
      </c>
      <c r="J17" s="473"/>
    </row>
    <row r="18" spans="1:8" ht="28.5" customHeight="1">
      <c r="A18" s="17"/>
      <c r="B18" s="126" t="s">
        <v>190</v>
      </c>
      <c r="C18" s="621"/>
      <c r="D18" s="621"/>
      <c r="E18" s="621"/>
      <c r="F18" s="621"/>
      <c r="G18" s="127">
        <v>5.4</v>
      </c>
      <c r="H18" s="621"/>
    </row>
    <row r="19" spans="1:8" ht="19.5" customHeight="1">
      <c r="A19" s="17"/>
      <c r="B19" s="31" t="s">
        <v>31</v>
      </c>
      <c r="C19" s="621"/>
      <c r="D19" s="621"/>
      <c r="E19" s="621"/>
      <c r="F19" s="621"/>
      <c r="G19" s="127">
        <v>4.2</v>
      </c>
      <c r="H19" s="621"/>
    </row>
    <row r="20" spans="1:8" ht="21.75" customHeight="1">
      <c r="A20" s="17"/>
      <c r="B20" s="31" t="s">
        <v>191</v>
      </c>
      <c r="C20" s="621"/>
      <c r="D20" s="621"/>
      <c r="E20" s="621"/>
      <c r="F20" s="621"/>
      <c r="G20" s="127">
        <v>3.5</v>
      </c>
      <c r="H20" s="621"/>
    </row>
    <row r="21" spans="1:8" s="30" customFormat="1" ht="27.75" customHeight="1">
      <c r="A21" s="31"/>
      <c r="B21" s="31" t="s">
        <v>32</v>
      </c>
      <c r="C21" s="621"/>
      <c r="D21" s="621"/>
      <c r="E21" s="621"/>
      <c r="F21" s="621"/>
      <c r="G21" s="92">
        <v>2.5</v>
      </c>
      <c r="H21" s="621"/>
    </row>
    <row r="22" spans="1:8" s="30" customFormat="1" ht="19.5" customHeight="1">
      <c r="A22" s="31"/>
      <c r="B22" s="31" t="s">
        <v>189</v>
      </c>
      <c r="C22" s="621"/>
      <c r="D22" s="621"/>
      <c r="E22" s="621"/>
      <c r="F22" s="621"/>
      <c r="G22" s="92">
        <v>2</v>
      </c>
      <c r="H22" s="621"/>
    </row>
    <row r="23" spans="1:8" s="30" customFormat="1" ht="27.75" customHeight="1">
      <c r="A23" s="31"/>
      <c r="B23" s="31" t="s">
        <v>192</v>
      </c>
      <c r="C23" s="621"/>
      <c r="D23" s="621"/>
      <c r="E23" s="621"/>
      <c r="F23" s="621"/>
      <c r="G23" s="92">
        <v>2</v>
      </c>
      <c r="H23" s="621"/>
    </row>
    <row r="24" spans="1:8" s="30" customFormat="1" ht="18.75" customHeight="1">
      <c r="A24" s="32"/>
      <c r="B24" s="31" t="s">
        <v>193</v>
      </c>
      <c r="C24" s="621"/>
      <c r="D24" s="621"/>
      <c r="E24" s="621"/>
      <c r="F24" s="621"/>
      <c r="G24" s="92">
        <v>2.02</v>
      </c>
      <c r="H24" s="621"/>
    </row>
    <row r="25" spans="1:8" s="30" customFormat="1" ht="19.5" customHeight="1">
      <c r="A25" s="32"/>
      <c r="B25" s="32" t="s">
        <v>29</v>
      </c>
      <c r="C25" s="92">
        <f aca="true" t="shared" si="1" ref="C25:H25">C17+C18+C19+C20+C21+C22+C23+C24</f>
        <v>18.04</v>
      </c>
      <c r="D25" s="92">
        <f t="shared" si="1"/>
        <v>0</v>
      </c>
      <c r="E25" s="92">
        <f t="shared" si="1"/>
        <v>21.62</v>
      </c>
      <c r="F25" s="92">
        <f t="shared" si="1"/>
        <v>0</v>
      </c>
      <c r="G25" s="92">
        <f>G17+G18+G19+G20+G21+G22+G23+G24</f>
        <v>21.62</v>
      </c>
      <c r="H25" s="92">
        <f t="shared" si="1"/>
        <v>0</v>
      </c>
    </row>
    <row r="26" spans="1:8" ht="12.75">
      <c r="A26" s="17"/>
      <c r="B26" s="24" t="s">
        <v>33</v>
      </c>
      <c r="C26" s="269">
        <f aca="true" t="shared" si="2" ref="C26:H26">C25+C16</f>
        <v>36.08</v>
      </c>
      <c r="D26" s="269">
        <f t="shared" si="2"/>
        <v>0</v>
      </c>
      <c r="E26" s="269">
        <f t="shared" si="2"/>
        <v>36.04</v>
      </c>
      <c r="F26" s="269">
        <f t="shared" si="2"/>
        <v>0</v>
      </c>
      <c r="G26" s="269">
        <f t="shared" si="2"/>
        <v>36.04</v>
      </c>
      <c r="H26" s="269">
        <f t="shared" si="2"/>
        <v>0</v>
      </c>
    </row>
    <row r="27" s="30" customFormat="1" ht="15.75" customHeight="1"/>
    <row r="28" s="30" customFormat="1" ht="15.75" customHeight="1"/>
    <row r="29" s="30" customFormat="1" ht="15.75" customHeight="1"/>
    <row r="30" s="30" customFormat="1" ht="15.75" customHeight="1"/>
    <row r="31" spans="1:8" ht="12.75">
      <c r="A31" s="13" t="s">
        <v>19</v>
      </c>
      <c r="B31" s="13"/>
      <c r="G31" s="283" t="s">
        <v>902</v>
      </c>
      <c r="H31" s="14"/>
    </row>
    <row r="32" spans="7:8" ht="12.75">
      <c r="G32" s="283" t="s">
        <v>890</v>
      </c>
      <c r="H32" s="14"/>
    </row>
    <row r="33" spans="7:8" ht="12.75">
      <c r="G33" s="283" t="s">
        <v>892</v>
      </c>
      <c r="H33" s="14"/>
    </row>
    <row r="34" spans="2:10" ht="12.75">
      <c r="B34" s="13"/>
      <c r="C34" s="13"/>
      <c r="D34" s="13"/>
      <c r="E34" s="13"/>
      <c r="F34" s="26" t="s">
        <v>82</v>
      </c>
      <c r="H34" s="29"/>
      <c r="I34" s="29"/>
      <c r="J34" s="29"/>
    </row>
  </sheetData>
  <sheetProtection/>
  <mergeCells count="14">
    <mergeCell ref="A2:H2"/>
    <mergeCell ref="A3:H3"/>
    <mergeCell ref="C12:C15"/>
    <mergeCell ref="D12:D15"/>
    <mergeCell ref="F12:F15"/>
    <mergeCell ref="H12:H15"/>
    <mergeCell ref="A5:H5"/>
    <mergeCell ref="E12:E15"/>
    <mergeCell ref="A8:B8"/>
    <mergeCell ref="D17:D24"/>
    <mergeCell ref="E17:E24"/>
    <mergeCell ref="F17:F24"/>
    <mergeCell ref="C17:C24"/>
    <mergeCell ref="H17:H24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SheetLayoutView="85" zoomScalePageLayoutView="0" workbookViewId="0" topLeftCell="A1">
      <selection activeCell="I13" sqref="I13"/>
    </sheetView>
  </sheetViews>
  <sheetFormatPr defaultColWidth="9.140625" defaultRowHeight="12.75"/>
  <cols>
    <col min="1" max="1" width="4.421875" style="14" customWidth="1"/>
    <col min="2" max="2" width="19.28125" style="14" customWidth="1"/>
    <col min="3" max="3" width="28.421875" style="14" customWidth="1"/>
    <col min="4" max="4" width="27.7109375" style="14" customWidth="1"/>
    <col min="5" max="5" width="30.28125" style="14" customWidth="1"/>
    <col min="6" max="16384" width="9.140625" style="14" customWidth="1"/>
  </cols>
  <sheetData>
    <row r="1" spans="5:6" ht="15">
      <c r="E1" s="34" t="s">
        <v>522</v>
      </c>
      <c r="F1" s="36"/>
    </row>
    <row r="2" spans="1:6" ht="15">
      <c r="A2" s="622" t="s">
        <v>0</v>
      </c>
      <c r="B2" s="622"/>
      <c r="C2" s="622"/>
      <c r="D2" s="622"/>
      <c r="E2" s="622"/>
      <c r="F2" s="38"/>
    </row>
    <row r="3" spans="1:6" ht="20.25">
      <c r="A3" s="628" t="s">
        <v>651</v>
      </c>
      <c r="B3" s="628"/>
      <c r="C3" s="628"/>
      <c r="D3" s="628"/>
      <c r="E3" s="628"/>
      <c r="F3" s="37"/>
    </row>
    <row r="4" ht="12.75"/>
    <row r="5" spans="1:5" ht="12.75">
      <c r="A5" s="623" t="s">
        <v>683</v>
      </c>
      <c r="B5" s="623"/>
      <c r="C5" s="623"/>
      <c r="D5" s="623"/>
      <c r="E5" s="623"/>
    </row>
    <row r="8" ht="12.75">
      <c r="A8" s="13" t="s">
        <v>901</v>
      </c>
    </row>
    <row r="9" spans="4:18" ht="12.75">
      <c r="D9" s="627" t="s">
        <v>821</v>
      </c>
      <c r="E9" s="627"/>
      <c r="Q9" s="17"/>
      <c r="R9" s="19"/>
    </row>
    <row r="10" spans="1:18" ht="15.75">
      <c r="A10" s="546" t="s">
        <v>72</v>
      </c>
      <c r="B10" s="546" t="s">
        <v>3</v>
      </c>
      <c r="C10" s="624" t="s">
        <v>518</v>
      </c>
      <c r="D10" s="625"/>
      <c r="E10" s="626"/>
      <c r="Q10" s="19"/>
      <c r="R10" s="19"/>
    </row>
    <row r="11" spans="1:5" ht="51">
      <c r="A11" s="546"/>
      <c r="B11" s="546"/>
      <c r="C11" s="269" t="s">
        <v>520</v>
      </c>
      <c r="D11" s="269" t="s">
        <v>521</v>
      </c>
      <c r="E11" s="269" t="s">
        <v>519</v>
      </c>
    </row>
    <row r="12" spans="1:5" s="99" customFormat="1" ht="12.75">
      <c r="A12" s="310">
        <v>1</v>
      </c>
      <c r="B12" s="311">
        <v>2</v>
      </c>
      <c r="C12" s="310">
        <v>3</v>
      </c>
      <c r="D12" s="311">
        <v>4</v>
      </c>
      <c r="E12" s="310">
        <v>5</v>
      </c>
    </row>
    <row r="13" spans="1:5" ht="12.75">
      <c r="A13" s="123">
        <v>1</v>
      </c>
      <c r="B13" s="17" t="s">
        <v>861</v>
      </c>
      <c r="C13" s="127">
        <v>4</v>
      </c>
      <c r="D13" s="127">
        <v>2</v>
      </c>
      <c r="E13" s="127">
        <v>514</v>
      </c>
    </row>
    <row r="14" spans="1:5" ht="12.75">
      <c r="A14" s="123">
        <v>2</v>
      </c>
      <c r="B14" s="17" t="s">
        <v>862</v>
      </c>
      <c r="C14" s="127">
        <v>1</v>
      </c>
      <c r="D14" s="127">
        <v>2</v>
      </c>
      <c r="E14" s="127">
        <v>254</v>
      </c>
    </row>
    <row r="15" spans="1:5" ht="12.75">
      <c r="A15" s="123">
        <v>3</v>
      </c>
      <c r="B15" s="17" t="s">
        <v>863</v>
      </c>
      <c r="C15" s="325">
        <v>3</v>
      </c>
      <c r="D15" s="325">
        <v>0</v>
      </c>
      <c r="E15" s="325">
        <v>117</v>
      </c>
    </row>
    <row r="16" spans="1:5" ht="12.75">
      <c r="A16" s="123">
        <v>4</v>
      </c>
      <c r="B16" s="17" t="s">
        <v>864</v>
      </c>
      <c r="C16" s="325">
        <v>3</v>
      </c>
      <c r="D16" s="325">
        <v>3</v>
      </c>
      <c r="E16" s="325">
        <v>414</v>
      </c>
    </row>
    <row r="17" spans="1:5" ht="12.75">
      <c r="A17" s="123">
        <v>5</v>
      </c>
      <c r="B17" s="17" t="s">
        <v>865</v>
      </c>
      <c r="C17" s="127">
        <v>3</v>
      </c>
      <c r="D17" s="127">
        <v>1</v>
      </c>
      <c r="E17" s="127">
        <v>547</v>
      </c>
    </row>
    <row r="18" spans="1:5" ht="12.75">
      <c r="A18" s="123">
        <v>6</v>
      </c>
      <c r="B18" s="17" t="s">
        <v>866</v>
      </c>
      <c r="C18" s="127">
        <v>3</v>
      </c>
      <c r="D18" s="127">
        <v>1</v>
      </c>
      <c r="E18" s="127">
        <v>259</v>
      </c>
    </row>
    <row r="19" spans="1:5" ht="12.75">
      <c r="A19" s="123">
        <v>7</v>
      </c>
      <c r="B19" s="17" t="s">
        <v>867</v>
      </c>
      <c r="C19" s="127">
        <v>1</v>
      </c>
      <c r="D19" s="127">
        <v>0</v>
      </c>
      <c r="E19" s="127">
        <v>189</v>
      </c>
    </row>
    <row r="20" spans="1:5" ht="12.75">
      <c r="A20" s="123">
        <v>8</v>
      </c>
      <c r="B20" s="17" t="s">
        <v>868</v>
      </c>
      <c r="C20" s="127">
        <v>2</v>
      </c>
      <c r="D20" s="127">
        <v>1</v>
      </c>
      <c r="E20" s="127">
        <v>138</v>
      </c>
    </row>
    <row r="21" spans="1:5" ht="12.75">
      <c r="A21" s="122" t="s">
        <v>88</v>
      </c>
      <c r="B21" s="122"/>
      <c r="C21" s="136">
        <f>SUM(C13:C20)</f>
        <v>20</v>
      </c>
      <c r="D21" s="136">
        <f>SUM(D13:D20)</f>
        <v>10</v>
      </c>
      <c r="E21" s="136">
        <f>SUM(E13:E20)</f>
        <v>2432</v>
      </c>
    </row>
    <row r="22" spans="1:5" ht="12.75">
      <c r="A22" s="183"/>
      <c r="B22" s="183"/>
      <c r="C22" s="411"/>
      <c r="D22" s="411"/>
      <c r="E22" s="411"/>
    </row>
    <row r="23" spans="1:5" ht="12.75">
      <c r="A23" s="183"/>
      <c r="B23" s="183"/>
      <c r="C23" s="411"/>
      <c r="D23" s="411"/>
      <c r="E23" s="411"/>
    </row>
    <row r="24" spans="1:5" ht="12.75">
      <c r="A24" s="183"/>
      <c r="B24" s="183"/>
      <c r="C24" s="411"/>
      <c r="D24" s="411"/>
      <c r="E24" s="411"/>
    </row>
    <row r="25" spans="1:5" ht="12.75">
      <c r="A25" s="183"/>
      <c r="B25" s="183"/>
      <c r="C25" s="411"/>
      <c r="D25" s="411"/>
      <c r="E25" s="411"/>
    </row>
    <row r="26" ht="12.75">
      <c r="E26" s="25"/>
    </row>
    <row r="27" spans="4:5" ht="12.75">
      <c r="D27" s="448"/>
      <c r="E27" s="10"/>
    </row>
    <row r="28" spans="1:5" ht="12.75">
      <c r="A28" s="13" t="s">
        <v>19</v>
      </c>
      <c r="B28" s="13"/>
      <c r="D28" s="283" t="s">
        <v>902</v>
      </c>
      <c r="E28" s="14"/>
    </row>
    <row r="29" spans="4:5" ht="12.75">
      <c r="D29" s="283" t="s">
        <v>890</v>
      </c>
      <c r="E29" s="14"/>
    </row>
    <row r="30" spans="3:5" ht="12.75">
      <c r="C30" s="14"/>
      <c r="D30" s="283" t="s">
        <v>892</v>
      </c>
      <c r="E30" s="14"/>
    </row>
    <row r="31" spans="3:5" ht="12.75">
      <c r="C31" s="27" t="s">
        <v>82</v>
      </c>
      <c r="E31" s="29"/>
    </row>
  </sheetData>
  <sheetProtection/>
  <mergeCells count="7">
    <mergeCell ref="A2:E2"/>
    <mergeCell ref="A5:E5"/>
    <mergeCell ref="C10:E10"/>
    <mergeCell ref="D9:E9"/>
    <mergeCell ref="B10:B11"/>
    <mergeCell ref="A10:A11"/>
    <mergeCell ref="A3:E3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r:id="rId1"/>
  <colBreaks count="1" manualBreakCount="1">
    <brk id="5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2"/>
  <sheetViews>
    <sheetView zoomScaleSheetLayoutView="90" zoomScalePageLayoutView="0" workbookViewId="0" topLeftCell="A1">
      <selection activeCell="J13" sqref="J13"/>
    </sheetView>
  </sheetViews>
  <sheetFormatPr defaultColWidth="9.140625" defaultRowHeight="12.75"/>
  <sheetData>
    <row r="2" ht="12.75">
      <c r="B2" s="13"/>
    </row>
    <row r="4" spans="2:8" ht="12.75" customHeight="1">
      <c r="B4" s="488"/>
      <c r="C4" s="488"/>
      <c r="D4" s="488"/>
      <c r="E4" s="488"/>
      <c r="F4" s="488"/>
      <c r="G4" s="488"/>
      <c r="H4" s="488"/>
    </row>
    <row r="5" spans="2:8" ht="12.75" customHeight="1">
      <c r="B5" s="488"/>
      <c r="C5" s="488"/>
      <c r="D5" s="488"/>
      <c r="E5" s="488"/>
      <c r="F5" s="488"/>
      <c r="G5" s="488"/>
      <c r="H5" s="488"/>
    </row>
    <row r="6" spans="2:8" ht="12.75" customHeight="1">
      <c r="B6" s="488"/>
      <c r="C6" s="488"/>
      <c r="D6" s="488"/>
      <c r="E6" s="488"/>
      <c r="F6" s="488"/>
      <c r="G6" s="488"/>
      <c r="H6" s="488"/>
    </row>
    <row r="7" spans="2:8" ht="12.75" customHeight="1">
      <c r="B7" s="488"/>
      <c r="C7" s="488"/>
      <c r="D7" s="488"/>
      <c r="E7" s="488"/>
      <c r="F7" s="488"/>
      <c r="G7" s="488"/>
      <c r="H7" s="488"/>
    </row>
    <row r="8" spans="2:8" ht="12.75" customHeight="1">
      <c r="B8" s="488"/>
      <c r="C8" s="488"/>
      <c r="D8" s="488"/>
      <c r="E8" s="488"/>
      <c r="F8" s="488"/>
      <c r="G8" s="488"/>
      <c r="H8" s="488"/>
    </row>
    <row r="9" spans="2:8" ht="12.75" customHeight="1">
      <c r="B9" s="488"/>
      <c r="C9" s="488"/>
      <c r="D9" s="488"/>
      <c r="E9" s="488"/>
      <c r="F9" s="488"/>
      <c r="G9" s="488"/>
      <c r="H9" s="488"/>
    </row>
    <row r="10" spans="2:8" ht="12.75" customHeight="1">
      <c r="B10" s="488"/>
      <c r="C10" s="488"/>
      <c r="D10" s="488"/>
      <c r="E10" s="488"/>
      <c r="F10" s="488"/>
      <c r="G10" s="488"/>
      <c r="H10" s="488"/>
    </row>
    <row r="11" spans="2:8" ht="12.75" customHeight="1">
      <c r="B11" s="488"/>
      <c r="C11" s="488"/>
      <c r="D11" s="488"/>
      <c r="E11" s="488"/>
      <c r="F11" s="488"/>
      <c r="G11" s="488"/>
      <c r="H11" s="488"/>
    </row>
    <row r="12" spans="2:8" ht="12.75" customHeight="1">
      <c r="B12" s="488"/>
      <c r="C12" s="488"/>
      <c r="D12" s="488"/>
      <c r="E12" s="488"/>
      <c r="F12" s="488"/>
      <c r="G12" s="488"/>
      <c r="H12" s="488"/>
    </row>
    <row r="13" spans="2:8" ht="12.75" customHeight="1">
      <c r="B13" s="488"/>
      <c r="C13" s="488"/>
      <c r="D13" s="488"/>
      <c r="E13" s="488"/>
      <c r="F13" s="488"/>
      <c r="G13" s="488"/>
      <c r="H13" s="488"/>
    </row>
    <row r="22" ht="12.75">
      <c r="F22" s="396"/>
    </row>
  </sheetData>
  <sheetProtection/>
  <mergeCells count="1">
    <mergeCell ref="B4:H13"/>
  </mergeCells>
  <printOptions horizontalCentered="1" vertic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11.57421875" style="0" customWidth="1"/>
    <col min="3" max="3" width="14.28125" style="0" customWidth="1"/>
    <col min="4" max="5" width="13.57421875" style="0" customWidth="1"/>
    <col min="6" max="7" width="12.8515625" style="0" customWidth="1"/>
    <col min="8" max="8" width="15.28125" style="0" customWidth="1"/>
    <col min="9" max="9" width="15.421875" style="0" customWidth="1"/>
    <col min="10" max="10" width="13.28125" style="0" customWidth="1"/>
  </cols>
  <sheetData>
    <row r="1" spans="9:10" ht="18">
      <c r="I1" s="633" t="s">
        <v>759</v>
      </c>
      <c r="J1" s="633"/>
    </row>
    <row r="2" spans="1:11" ht="18">
      <c r="A2" s="577" t="s">
        <v>0</v>
      </c>
      <c r="B2" s="577"/>
      <c r="C2" s="577"/>
      <c r="D2" s="577"/>
      <c r="E2" s="577"/>
      <c r="F2" s="577"/>
      <c r="G2" s="577"/>
      <c r="H2" s="577"/>
      <c r="I2" s="577"/>
      <c r="J2" s="577"/>
      <c r="K2" s="199"/>
    </row>
    <row r="3" spans="1:11" ht="21">
      <c r="A3" s="578" t="s">
        <v>651</v>
      </c>
      <c r="B3" s="578"/>
      <c r="C3" s="578"/>
      <c r="D3" s="578"/>
      <c r="E3" s="578"/>
      <c r="F3" s="578"/>
      <c r="G3" s="578"/>
      <c r="H3" s="578"/>
      <c r="I3" s="578"/>
      <c r="J3" s="578"/>
      <c r="K3" s="200"/>
    </row>
    <row r="4" spans="3:11" ht="21">
      <c r="C4" s="170"/>
      <c r="D4" s="170"/>
      <c r="E4" s="170"/>
      <c r="F4" s="170"/>
      <c r="G4" s="170"/>
      <c r="H4" s="170"/>
      <c r="I4" s="170"/>
      <c r="J4" s="200"/>
      <c r="K4" s="200"/>
    </row>
    <row r="5" spans="1:10" ht="20.25" customHeight="1">
      <c r="A5" s="635" t="s">
        <v>684</v>
      </c>
      <c r="B5" s="635"/>
      <c r="C5" s="635"/>
      <c r="D5" s="635"/>
      <c r="E5" s="635"/>
      <c r="F5" s="635"/>
      <c r="G5" s="635"/>
      <c r="H5" s="635"/>
      <c r="I5" s="635"/>
      <c r="J5" s="635"/>
    </row>
    <row r="6" spans="1:10" ht="20.25" customHeight="1">
      <c r="A6" t="s">
        <v>903</v>
      </c>
      <c r="C6" s="204"/>
      <c r="D6" s="204"/>
      <c r="E6" s="204"/>
      <c r="F6" s="204"/>
      <c r="G6" s="204"/>
      <c r="H6" s="204"/>
      <c r="I6" s="634"/>
      <c r="J6" s="634"/>
    </row>
    <row r="7" spans="1:10" ht="15" customHeight="1">
      <c r="A7" s="629" t="s">
        <v>72</v>
      </c>
      <c r="B7" s="629" t="s">
        <v>34</v>
      </c>
      <c r="C7" s="629" t="s">
        <v>419</v>
      </c>
      <c r="D7" s="629" t="s">
        <v>398</v>
      </c>
      <c r="E7" s="630" t="s">
        <v>467</v>
      </c>
      <c r="F7" s="629" t="s">
        <v>397</v>
      </c>
      <c r="G7" s="629"/>
      <c r="H7" s="629"/>
      <c r="I7" s="629" t="s">
        <v>423</v>
      </c>
      <c r="J7" s="630" t="s">
        <v>424</v>
      </c>
    </row>
    <row r="8" spans="1:10" ht="12.75" customHeight="1">
      <c r="A8" s="629"/>
      <c r="B8" s="629"/>
      <c r="C8" s="629"/>
      <c r="D8" s="629"/>
      <c r="E8" s="631"/>
      <c r="F8" s="629" t="s">
        <v>420</v>
      </c>
      <c r="G8" s="630" t="s">
        <v>421</v>
      </c>
      <c r="H8" s="629" t="s">
        <v>422</v>
      </c>
      <c r="I8" s="629"/>
      <c r="J8" s="631"/>
    </row>
    <row r="9" spans="1:10" ht="20.25" customHeight="1">
      <c r="A9" s="629"/>
      <c r="B9" s="629"/>
      <c r="C9" s="629"/>
      <c r="D9" s="629"/>
      <c r="E9" s="631"/>
      <c r="F9" s="629"/>
      <c r="G9" s="631"/>
      <c r="H9" s="629"/>
      <c r="I9" s="629"/>
      <c r="J9" s="631"/>
    </row>
    <row r="10" spans="1:10" ht="63.75" customHeight="1">
      <c r="A10" s="629"/>
      <c r="B10" s="629"/>
      <c r="C10" s="629"/>
      <c r="D10" s="629"/>
      <c r="E10" s="632"/>
      <c r="F10" s="629"/>
      <c r="G10" s="632"/>
      <c r="H10" s="629"/>
      <c r="I10" s="629"/>
      <c r="J10" s="632"/>
    </row>
    <row r="11" spans="1:10" ht="15">
      <c r="A11" s="312">
        <v>1</v>
      </c>
      <c r="B11" s="312">
        <v>2</v>
      </c>
      <c r="C11" s="206">
        <v>3</v>
      </c>
      <c r="D11" s="312">
        <v>4</v>
      </c>
      <c r="E11" s="206">
        <v>5</v>
      </c>
      <c r="F11" s="312">
        <v>6</v>
      </c>
      <c r="G11" s="206">
        <v>7</v>
      </c>
      <c r="H11" s="312">
        <v>8</v>
      </c>
      <c r="I11" s="206">
        <v>9</v>
      </c>
      <c r="J11" s="312">
        <v>10</v>
      </c>
    </row>
    <row r="12" spans="1:10" ht="13.5" customHeight="1">
      <c r="A12" s="301">
        <v>1</v>
      </c>
      <c r="B12" s="284" t="s">
        <v>861</v>
      </c>
      <c r="C12" s="417" t="s">
        <v>869</v>
      </c>
      <c r="D12" s="417" t="s">
        <v>869</v>
      </c>
      <c r="E12" s="417" t="s">
        <v>869</v>
      </c>
      <c r="F12" s="417" t="s">
        <v>869</v>
      </c>
      <c r="G12" s="417" t="s">
        <v>869</v>
      </c>
      <c r="H12" s="417" t="s">
        <v>869</v>
      </c>
      <c r="I12" s="417" t="s">
        <v>869</v>
      </c>
      <c r="J12" s="417" t="s">
        <v>869</v>
      </c>
    </row>
    <row r="13" spans="1:10" ht="13.5" customHeight="1">
      <c r="A13" s="301">
        <v>2</v>
      </c>
      <c r="B13" s="284" t="s">
        <v>862</v>
      </c>
      <c r="C13" s="417" t="s">
        <v>869</v>
      </c>
      <c r="D13" s="417" t="s">
        <v>869</v>
      </c>
      <c r="E13" s="417" t="s">
        <v>869</v>
      </c>
      <c r="F13" s="417" t="s">
        <v>869</v>
      </c>
      <c r="G13" s="417" t="s">
        <v>869</v>
      </c>
      <c r="H13" s="417" t="s">
        <v>869</v>
      </c>
      <c r="I13" s="417" t="s">
        <v>869</v>
      </c>
      <c r="J13" s="417" t="s">
        <v>869</v>
      </c>
    </row>
    <row r="14" spans="1:10" ht="25.5">
      <c r="A14" s="301">
        <v>3</v>
      </c>
      <c r="B14" s="284" t="s">
        <v>863</v>
      </c>
      <c r="C14" s="417" t="s">
        <v>895</v>
      </c>
      <c r="D14" s="418">
        <v>20</v>
      </c>
      <c r="E14" s="417">
        <v>160000</v>
      </c>
      <c r="F14" s="418" t="s">
        <v>894</v>
      </c>
      <c r="G14" s="417" t="s">
        <v>869</v>
      </c>
      <c r="H14" s="417" t="s">
        <v>869</v>
      </c>
      <c r="I14" s="417" t="s">
        <v>869</v>
      </c>
      <c r="J14" s="419">
        <v>160000</v>
      </c>
    </row>
    <row r="15" spans="1:10" ht="13.5" customHeight="1">
      <c r="A15" s="301">
        <v>4</v>
      </c>
      <c r="B15" s="284" t="s">
        <v>864</v>
      </c>
      <c r="C15" s="417" t="s">
        <v>869</v>
      </c>
      <c r="D15" s="417" t="s">
        <v>869</v>
      </c>
      <c r="E15" s="417" t="s">
        <v>869</v>
      </c>
      <c r="F15" s="417" t="s">
        <v>869</v>
      </c>
      <c r="G15" s="417" t="s">
        <v>869</v>
      </c>
      <c r="H15" s="417" t="s">
        <v>869</v>
      </c>
      <c r="I15" s="417" t="s">
        <v>869</v>
      </c>
      <c r="J15" s="417" t="s">
        <v>869</v>
      </c>
    </row>
    <row r="16" spans="1:10" ht="13.5" customHeight="1">
      <c r="A16" s="301">
        <v>5</v>
      </c>
      <c r="B16" s="284" t="s">
        <v>865</v>
      </c>
      <c r="C16" s="417" t="s">
        <v>869</v>
      </c>
      <c r="D16" s="417" t="s">
        <v>869</v>
      </c>
      <c r="E16" s="417" t="s">
        <v>869</v>
      </c>
      <c r="F16" s="417" t="s">
        <v>869</v>
      </c>
      <c r="G16" s="417" t="s">
        <v>869</v>
      </c>
      <c r="H16" s="417" t="s">
        <v>869</v>
      </c>
      <c r="I16" s="417" t="s">
        <v>869</v>
      </c>
      <c r="J16" s="417" t="s">
        <v>869</v>
      </c>
    </row>
    <row r="17" spans="1:10" ht="25.5">
      <c r="A17" s="301">
        <v>6</v>
      </c>
      <c r="B17" s="284" t="s">
        <v>866</v>
      </c>
      <c r="C17" s="417" t="s">
        <v>895</v>
      </c>
      <c r="D17" s="418">
        <v>20</v>
      </c>
      <c r="E17" s="417">
        <v>160000</v>
      </c>
      <c r="F17" s="418" t="s">
        <v>894</v>
      </c>
      <c r="G17" s="417" t="s">
        <v>869</v>
      </c>
      <c r="H17" s="417" t="s">
        <v>869</v>
      </c>
      <c r="I17" s="417" t="s">
        <v>869</v>
      </c>
      <c r="J17" s="419">
        <v>160000</v>
      </c>
    </row>
    <row r="18" spans="1:10" ht="13.5" customHeight="1">
      <c r="A18" s="301">
        <v>7</v>
      </c>
      <c r="B18" s="284" t="s">
        <v>867</v>
      </c>
      <c r="C18" s="417" t="s">
        <v>869</v>
      </c>
      <c r="D18" s="417" t="s">
        <v>869</v>
      </c>
      <c r="E18" s="417" t="s">
        <v>869</v>
      </c>
      <c r="F18" s="417" t="s">
        <v>869</v>
      </c>
      <c r="G18" s="417" t="s">
        <v>869</v>
      </c>
      <c r="H18" s="417" t="s">
        <v>869</v>
      </c>
      <c r="I18" s="417" t="s">
        <v>869</v>
      </c>
      <c r="J18" s="417" t="s">
        <v>869</v>
      </c>
    </row>
    <row r="19" spans="1:10" ht="13.5" customHeight="1">
      <c r="A19" s="301">
        <v>8</v>
      </c>
      <c r="B19" s="284" t="s">
        <v>868</v>
      </c>
      <c r="C19" s="417" t="s">
        <v>869</v>
      </c>
      <c r="D19" s="417" t="s">
        <v>869</v>
      </c>
      <c r="E19" s="417" t="s">
        <v>869</v>
      </c>
      <c r="F19" s="417" t="s">
        <v>869</v>
      </c>
      <c r="G19" s="417" t="s">
        <v>869</v>
      </c>
      <c r="H19" s="417" t="s">
        <v>869</v>
      </c>
      <c r="I19" s="417" t="s">
        <v>869</v>
      </c>
      <c r="J19" s="417" t="s">
        <v>869</v>
      </c>
    </row>
    <row r="20" spans="1:10" ht="13.5" customHeight="1">
      <c r="A20" s="421" t="s">
        <v>88</v>
      </c>
      <c r="B20" s="122"/>
      <c r="C20" s="206"/>
      <c r="D20" s="420">
        <v>40</v>
      </c>
      <c r="E20" s="420">
        <f>SUM(E14:E19)</f>
        <v>320000</v>
      </c>
      <c r="F20" s="420" t="s">
        <v>894</v>
      </c>
      <c r="G20" s="420" t="s">
        <v>869</v>
      </c>
      <c r="H20" s="420" t="s">
        <v>869</v>
      </c>
      <c r="I20" s="420" t="s">
        <v>869</v>
      </c>
      <c r="J20" s="3">
        <f>SUM(J14:J19)</f>
        <v>320000</v>
      </c>
    </row>
    <row r="21" spans="1:10" ht="13.5" customHeight="1">
      <c r="A21" s="454"/>
      <c r="B21" s="183"/>
      <c r="C21" s="455"/>
      <c r="D21" s="456"/>
      <c r="E21" s="456"/>
      <c r="F21" s="456"/>
      <c r="G21" s="456"/>
      <c r="H21" s="456"/>
      <c r="I21" s="456"/>
      <c r="J21" s="10"/>
    </row>
    <row r="22" spans="1:10" ht="13.5" customHeight="1">
      <c r="A22" s="454"/>
      <c r="B22" s="183"/>
      <c r="C22" s="455"/>
      <c r="D22" s="456"/>
      <c r="E22" s="456"/>
      <c r="F22" s="456"/>
      <c r="G22" s="456"/>
      <c r="H22" s="456"/>
      <c r="I22" s="456"/>
      <c r="J22" s="10"/>
    </row>
    <row r="23" spans="1:10" ht="13.5" customHeight="1">
      <c r="A23" s="454"/>
      <c r="B23" s="183"/>
      <c r="C23" s="455"/>
      <c r="D23" s="456"/>
      <c r="E23" s="456"/>
      <c r="F23" s="456"/>
      <c r="G23" s="456"/>
      <c r="H23" s="456"/>
      <c r="I23" s="456"/>
      <c r="J23" s="10"/>
    </row>
    <row r="25" spans="1:10" ht="12.75">
      <c r="A25" s="13" t="s">
        <v>19</v>
      </c>
      <c r="B25" s="13"/>
      <c r="C25" s="13"/>
      <c r="D25" s="13"/>
      <c r="E25" s="13"/>
      <c r="F25" s="13"/>
      <c r="G25" s="13"/>
      <c r="I25" s="283" t="s">
        <v>902</v>
      </c>
      <c r="J25" s="14"/>
    </row>
    <row r="26" spans="9:10" ht="12.75">
      <c r="I26" s="283" t="s">
        <v>890</v>
      </c>
      <c r="J26" s="14"/>
    </row>
    <row r="27" spans="8:10" ht="12.75">
      <c r="H27" s="14"/>
      <c r="I27" s="283" t="s">
        <v>892</v>
      </c>
      <c r="J27" s="14"/>
    </row>
    <row r="28" spans="8:10" ht="12.75">
      <c r="H28" s="26" t="s">
        <v>82</v>
      </c>
      <c r="I28" s="14"/>
      <c r="J28" s="14"/>
    </row>
    <row r="29" spans="1:13" ht="12.75">
      <c r="A29" s="175"/>
      <c r="B29" s="175"/>
      <c r="C29" s="175"/>
      <c r="D29" s="175"/>
      <c r="E29" s="175"/>
      <c r="F29" s="175"/>
      <c r="H29" s="175"/>
      <c r="I29" s="175"/>
      <c r="J29" s="175"/>
      <c r="M29" s="177"/>
    </row>
  </sheetData>
  <sheetProtection/>
  <mergeCells count="16">
    <mergeCell ref="I1:J1"/>
    <mergeCell ref="D7:D10"/>
    <mergeCell ref="I6:J6"/>
    <mergeCell ref="J7:J10"/>
    <mergeCell ref="F8:F10"/>
    <mergeCell ref="G8:G10"/>
    <mergeCell ref="A2:J2"/>
    <mergeCell ref="A3:J3"/>
    <mergeCell ref="A5:J5"/>
    <mergeCell ref="A7:A10"/>
    <mergeCell ref="H8:H10"/>
    <mergeCell ref="I7:I10"/>
    <mergeCell ref="E7:E10"/>
    <mergeCell ref="B7:B10"/>
    <mergeCell ref="C7:C10"/>
    <mergeCell ref="F7:H7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SheetLayoutView="68" zoomScalePageLayoutView="0" workbookViewId="0" topLeftCell="A1">
      <selection activeCell="A1" sqref="A1:I1"/>
    </sheetView>
  </sheetViews>
  <sheetFormatPr defaultColWidth="9.140625" defaultRowHeight="12.75"/>
  <cols>
    <col min="2" max="2" width="10.140625" style="0" customWidth="1"/>
    <col min="6" max="6" width="11.57421875" style="0" customWidth="1"/>
    <col min="7" max="7" width="10.421875" style="0" customWidth="1"/>
    <col min="8" max="8" width="20.28125" style="0" customWidth="1"/>
    <col min="9" max="9" width="10.421875" style="0" customWidth="1"/>
    <col min="10" max="10" width="22.8515625" style="0" customWidth="1"/>
  </cols>
  <sheetData>
    <row r="1" spans="1:10" ht="18">
      <c r="A1" s="577" t="s">
        <v>0</v>
      </c>
      <c r="B1" s="577"/>
      <c r="C1" s="577"/>
      <c r="D1" s="577"/>
      <c r="E1" s="577"/>
      <c r="F1" s="577"/>
      <c r="G1" s="577"/>
      <c r="H1" s="577"/>
      <c r="I1" s="577"/>
      <c r="J1" s="253" t="s">
        <v>564</v>
      </c>
    </row>
    <row r="2" spans="1:10" ht="21">
      <c r="A2" s="578" t="s">
        <v>651</v>
      </c>
      <c r="B2" s="578"/>
      <c r="C2" s="578"/>
      <c r="D2" s="578"/>
      <c r="E2" s="578"/>
      <c r="F2" s="578"/>
      <c r="G2" s="578"/>
      <c r="H2" s="578"/>
      <c r="I2" s="578"/>
      <c r="J2" s="578"/>
    </row>
    <row r="3" spans="1:9" ht="15">
      <c r="A3" s="171"/>
      <c r="B3" s="171"/>
      <c r="C3" s="171"/>
      <c r="D3" s="171"/>
      <c r="E3" s="171"/>
      <c r="F3" s="171"/>
      <c r="G3" s="171"/>
      <c r="H3" s="171"/>
      <c r="I3" s="171"/>
    </row>
    <row r="4" spans="1:10" ht="18">
      <c r="A4" s="577" t="s">
        <v>563</v>
      </c>
      <c r="B4" s="577"/>
      <c r="C4" s="577"/>
      <c r="D4" s="577"/>
      <c r="E4" s="577"/>
      <c r="F4" s="577"/>
      <c r="G4" s="577"/>
      <c r="H4" s="577"/>
      <c r="I4" s="577"/>
      <c r="J4" s="577"/>
    </row>
    <row r="5" spans="1:9" ht="15">
      <c r="A5" s="172" t="s">
        <v>904</v>
      </c>
      <c r="B5" s="172"/>
      <c r="C5" s="172"/>
      <c r="D5" s="172"/>
      <c r="E5" s="172"/>
      <c r="F5" s="172"/>
      <c r="G5" s="172"/>
      <c r="H5" s="172"/>
      <c r="I5" s="171" t="s">
        <v>819</v>
      </c>
    </row>
    <row r="6" spans="1:10" ht="25.5" customHeight="1">
      <c r="A6" s="638" t="s">
        <v>2</v>
      </c>
      <c r="B6" s="638" t="s">
        <v>399</v>
      </c>
      <c r="C6" s="546" t="s">
        <v>400</v>
      </c>
      <c r="D6" s="546"/>
      <c r="E6" s="546"/>
      <c r="F6" s="639" t="s">
        <v>403</v>
      </c>
      <c r="G6" s="640"/>
      <c r="H6" s="640"/>
      <c r="I6" s="641"/>
      <c r="J6" s="636" t="s">
        <v>407</v>
      </c>
    </row>
    <row r="7" spans="1:10" ht="63" customHeight="1">
      <c r="A7" s="638"/>
      <c r="B7" s="638"/>
      <c r="C7" s="269" t="s">
        <v>99</v>
      </c>
      <c r="D7" s="269" t="s">
        <v>401</v>
      </c>
      <c r="E7" s="269" t="s">
        <v>402</v>
      </c>
      <c r="F7" s="314" t="s">
        <v>404</v>
      </c>
      <c r="G7" s="314" t="s">
        <v>405</v>
      </c>
      <c r="H7" s="314" t="s">
        <v>406</v>
      </c>
      <c r="I7" s="314" t="s">
        <v>45</v>
      </c>
      <c r="J7" s="637"/>
    </row>
    <row r="8" spans="1:10" ht="15">
      <c r="A8" s="173" t="s">
        <v>268</v>
      </c>
      <c r="B8" s="173" t="s">
        <v>269</v>
      </c>
      <c r="C8" s="173" t="s">
        <v>270</v>
      </c>
      <c r="D8" s="173" t="s">
        <v>271</v>
      </c>
      <c r="E8" s="173" t="s">
        <v>272</v>
      </c>
      <c r="F8" s="173" t="s">
        <v>275</v>
      </c>
      <c r="G8" s="173" t="s">
        <v>294</v>
      </c>
      <c r="H8" s="173" t="s">
        <v>295</v>
      </c>
      <c r="I8" s="173" t="s">
        <v>296</v>
      </c>
      <c r="J8" s="173" t="s">
        <v>324</v>
      </c>
    </row>
    <row r="9" spans="1:10" ht="12.75">
      <c r="A9" s="274">
        <v>1</v>
      </c>
      <c r="B9" s="127" t="s">
        <v>869</v>
      </c>
      <c r="C9" s="127" t="s">
        <v>869</v>
      </c>
      <c r="D9" s="127" t="s">
        <v>869</v>
      </c>
      <c r="E9" s="127" t="s">
        <v>869</v>
      </c>
      <c r="F9" s="127" t="s">
        <v>869</v>
      </c>
      <c r="G9" s="127" t="s">
        <v>869</v>
      </c>
      <c r="H9" s="127" t="s">
        <v>869</v>
      </c>
      <c r="I9" s="127" t="s">
        <v>869</v>
      </c>
      <c r="J9" s="127" t="s">
        <v>869</v>
      </c>
    </row>
    <row r="10" spans="1:10" ht="12.75">
      <c r="A10" s="457"/>
      <c r="B10" s="412"/>
      <c r="C10" s="412"/>
      <c r="D10" s="412"/>
      <c r="E10" s="412"/>
      <c r="F10" s="412"/>
      <c r="G10" s="412"/>
      <c r="H10" s="412"/>
      <c r="I10" s="412"/>
      <c r="J10" s="412"/>
    </row>
    <row r="11" spans="1:10" ht="12.75">
      <c r="A11" s="457"/>
      <c r="B11" s="412"/>
      <c r="C11" s="412"/>
      <c r="D11" s="412"/>
      <c r="E11" s="412"/>
      <c r="F11" s="412"/>
      <c r="G11" s="412"/>
      <c r="H11" s="412"/>
      <c r="I11" s="412"/>
      <c r="J11" s="412"/>
    </row>
    <row r="12" spans="1:10" ht="12.75">
      <c r="A12" s="457"/>
      <c r="B12" s="412"/>
      <c r="C12" s="412"/>
      <c r="D12" s="412"/>
      <c r="E12" s="412"/>
      <c r="F12" s="412"/>
      <c r="G12" s="412"/>
      <c r="H12" s="412"/>
      <c r="I12" s="412"/>
      <c r="J12" s="412"/>
    </row>
    <row r="13" spans="1:10" ht="12.75">
      <c r="A13" s="457"/>
      <c r="B13" s="412"/>
      <c r="C13" s="412"/>
      <c r="D13" s="412"/>
      <c r="E13" s="412"/>
      <c r="F13" s="412"/>
      <c r="G13" s="412"/>
      <c r="H13" s="412"/>
      <c r="I13" s="412"/>
      <c r="J13" s="412"/>
    </row>
    <row r="16" spans="1:10" ht="12.75">
      <c r="A16" s="13" t="s">
        <v>19</v>
      </c>
      <c r="B16" s="13"/>
      <c r="C16" s="13"/>
      <c r="D16" s="13"/>
      <c r="E16" s="13"/>
      <c r="F16" s="13"/>
      <c r="G16" s="13"/>
      <c r="I16" s="283" t="s">
        <v>902</v>
      </c>
      <c r="J16" s="14"/>
    </row>
    <row r="17" spans="9:10" ht="12.75">
      <c r="I17" s="283" t="s">
        <v>890</v>
      </c>
      <c r="J17" s="14"/>
    </row>
    <row r="18" spans="8:10" ht="12.75">
      <c r="H18" s="14"/>
      <c r="I18" s="283" t="s">
        <v>892</v>
      </c>
      <c r="J18" s="14"/>
    </row>
    <row r="19" spans="8:10" ht="12.75">
      <c r="H19" s="27" t="s">
        <v>82</v>
      </c>
      <c r="I19" s="14"/>
      <c r="J19" s="14"/>
    </row>
  </sheetData>
  <sheetProtection/>
  <mergeCells count="8">
    <mergeCell ref="A1:I1"/>
    <mergeCell ref="A4:J4"/>
    <mergeCell ref="J6:J7"/>
    <mergeCell ref="A2:J2"/>
    <mergeCell ref="A6:A7"/>
    <mergeCell ref="B6:B7"/>
    <mergeCell ref="C6:E6"/>
    <mergeCell ref="F6:I6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5.28125" style="175" customWidth="1"/>
    <col min="2" max="2" width="8.57421875" style="175" customWidth="1"/>
    <col min="3" max="3" width="32.140625" style="175" customWidth="1"/>
    <col min="4" max="4" width="15.140625" style="175" customWidth="1"/>
    <col min="5" max="6" width="11.7109375" style="175" customWidth="1"/>
    <col min="7" max="7" width="13.7109375" style="175" customWidth="1"/>
    <col min="8" max="8" width="20.140625" style="175" customWidth="1"/>
    <col min="9" max="16384" width="9.140625" style="175" customWidth="1"/>
  </cols>
  <sheetData>
    <row r="1" spans="1:8" ht="12.75">
      <c r="A1" s="175" t="s">
        <v>11</v>
      </c>
      <c r="H1" s="191" t="s">
        <v>566</v>
      </c>
    </row>
    <row r="2" spans="1:8" s="179" customFormat="1" ht="15.75">
      <c r="A2" s="598" t="s">
        <v>0</v>
      </c>
      <c r="B2" s="598"/>
      <c r="C2" s="598"/>
      <c r="D2" s="598"/>
      <c r="E2" s="598"/>
      <c r="F2" s="598"/>
      <c r="G2" s="598"/>
      <c r="H2" s="598"/>
    </row>
    <row r="3" spans="1:8" s="179" customFormat="1" ht="20.25" customHeight="1">
      <c r="A3" s="599" t="s">
        <v>651</v>
      </c>
      <c r="B3" s="599"/>
      <c r="C3" s="599"/>
      <c r="D3" s="599"/>
      <c r="E3" s="599"/>
      <c r="F3" s="599"/>
      <c r="G3" s="599"/>
      <c r="H3" s="599"/>
    </row>
    <row r="5" spans="1:8" s="179" customFormat="1" ht="15.75">
      <c r="A5" s="600" t="s">
        <v>565</v>
      </c>
      <c r="B5" s="600"/>
      <c r="C5" s="600"/>
      <c r="D5" s="600"/>
      <c r="E5" s="600"/>
      <c r="F5" s="600"/>
      <c r="G5" s="600"/>
      <c r="H5" s="645"/>
    </row>
    <row r="7" spans="1:7" ht="12.75">
      <c r="A7" s="180" t="s">
        <v>889</v>
      </c>
      <c r="B7" s="180"/>
      <c r="C7" s="181"/>
      <c r="D7" s="182"/>
      <c r="E7" s="182"/>
      <c r="F7" s="182"/>
      <c r="G7" s="182"/>
    </row>
    <row r="8" spans="1:8" s="183" customFormat="1" ht="39.75" customHeight="1">
      <c r="A8" s="184"/>
      <c r="B8" s="646" t="s">
        <v>288</v>
      </c>
      <c r="C8" s="646" t="s">
        <v>289</v>
      </c>
      <c r="D8" s="648" t="s">
        <v>290</v>
      </c>
      <c r="E8" s="649"/>
      <c r="F8" s="649"/>
      <c r="G8" s="650"/>
      <c r="H8" s="646" t="s">
        <v>76</v>
      </c>
    </row>
    <row r="9" spans="1:8" s="183" customFormat="1" ht="25.5">
      <c r="A9" s="185"/>
      <c r="B9" s="647"/>
      <c r="C9" s="647"/>
      <c r="D9" s="192" t="s">
        <v>291</v>
      </c>
      <c r="E9" s="192" t="s">
        <v>292</v>
      </c>
      <c r="F9" s="192" t="s">
        <v>293</v>
      </c>
      <c r="G9" s="192" t="s">
        <v>16</v>
      </c>
      <c r="H9" s="647"/>
    </row>
    <row r="10" spans="1:8" s="183" customFormat="1" ht="15">
      <c r="A10" s="185"/>
      <c r="B10" s="193" t="s">
        <v>268</v>
      </c>
      <c r="C10" s="193" t="s">
        <v>269</v>
      </c>
      <c r="D10" s="193" t="s">
        <v>270</v>
      </c>
      <c r="E10" s="193" t="s">
        <v>271</v>
      </c>
      <c r="F10" s="193" t="s">
        <v>272</v>
      </c>
      <c r="G10" s="193" t="s">
        <v>273</v>
      </c>
      <c r="H10" s="193" t="s">
        <v>274</v>
      </c>
    </row>
    <row r="11" spans="2:8" s="194" customFormat="1" ht="15" customHeight="1">
      <c r="B11" s="195" t="s">
        <v>26</v>
      </c>
      <c r="C11" s="642" t="s">
        <v>297</v>
      </c>
      <c r="D11" s="643"/>
      <c r="E11" s="643"/>
      <c r="F11" s="643"/>
      <c r="G11" s="643"/>
      <c r="H11" s="644"/>
    </row>
    <row r="12" spans="2:8" s="197" customFormat="1" ht="63.75">
      <c r="B12" s="196"/>
      <c r="C12" s="475" t="s">
        <v>920</v>
      </c>
      <c r="D12" s="476">
        <v>1</v>
      </c>
      <c r="E12" s="476">
        <v>8</v>
      </c>
      <c r="F12" s="476">
        <v>0</v>
      </c>
      <c r="G12" s="476">
        <v>9</v>
      </c>
      <c r="H12" s="477" t="s">
        <v>921</v>
      </c>
    </row>
    <row r="13" spans="1:8" ht="38.25">
      <c r="A13" s="188"/>
      <c r="B13" s="122"/>
      <c r="C13" s="475" t="s">
        <v>922</v>
      </c>
      <c r="D13" s="195">
        <v>1</v>
      </c>
      <c r="E13" s="195">
        <v>0</v>
      </c>
      <c r="F13" s="195">
        <v>0</v>
      </c>
      <c r="G13" s="195">
        <v>1</v>
      </c>
      <c r="H13" s="478" t="s">
        <v>923</v>
      </c>
    </row>
    <row r="14" spans="2:8" ht="38.25">
      <c r="B14" s="187"/>
      <c r="C14" s="475" t="s">
        <v>924</v>
      </c>
      <c r="D14" s="195">
        <v>1</v>
      </c>
      <c r="E14" s="301">
        <v>0</v>
      </c>
      <c r="F14" s="301">
        <v>0</v>
      </c>
      <c r="G14" s="301">
        <v>0</v>
      </c>
      <c r="H14" s="479" t="s">
        <v>925</v>
      </c>
    </row>
    <row r="15" spans="2:8" s="118" customFormat="1" ht="12.75">
      <c r="B15" s="122"/>
      <c r="C15" s="475"/>
      <c r="D15" s="195"/>
      <c r="E15" s="195"/>
      <c r="F15" s="195"/>
      <c r="G15" s="195"/>
      <c r="H15" s="120"/>
    </row>
    <row r="16" spans="2:8" s="118" customFormat="1" ht="12.75">
      <c r="B16" s="122"/>
      <c r="C16" s="198"/>
      <c r="D16" s="122"/>
      <c r="E16" s="122"/>
      <c r="F16" s="122"/>
      <c r="G16" s="122"/>
      <c r="H16" s="120"/>
    </row>
    <row r="17" spans="2:8" s="118" customFormat="1" ht="12.75">
      <c r="B17" s="122"/>
      <c r="C17" s="198"/>
      <c r="D17" s="122"/>
      <c r="E17" s="122"/>
      <c r="F17" s="122"/>
      <c r="G17" s="122"/>
      <c r="H17" s="120"/>
    </row>
    <row r="18" spans="2:8" s="118" customFormat="1" ht="21.75" customHeight="1">
      <c r="B18" s="195" t="s">
        <v>30</v>
      </c>
      <c r="C18" s="642" t="s">
        <v>475</v>
      </c>
      <c r="D18" s="643"/>
      <c r="E18" s="643"/>
      <c r="F18" s="643"/>
      <c r="G18" s="643"/>
      <c r="H18" s="644"/>
    </row>
    <row r="19" spans="1:8" s="118" customFormat="1" ht="12.75">
      <c r="A19" s="190" t="s">
        <v>287</v>
      </c>
      <c r="B19" s="189"/>
      <c r="C19" s="475" t="s">
        <v>926</v>
      </c>
      <c r="D19" s="480"/>
      <c r="E19" s="480">
        <v>8</v>
      </c>
      <c r="F19" s="480"/>
      <c r="G19" s="480">
        <v>8</v>
      </c>
      <c r="H19" s="120"/>
    </row>
    <row r="20" spans="2:8" ht="12.75">
      <c r="B20" s="122"/>
      <c r="C20" s="481" t="s">
        <v>927</v>
      </c>
      <c r="D20" s="476">
        <v>1</v>
      </c>
      <c r="E20" s="476">
        <v>8</v>
      </c>
      <c r="F20" s="476">
        <v>0</v>
      </c>
      <c r="G20" s="476">
        <v>9</v>
      </c>
      <c r="H20" s="122"/>
    </row>
    <row r="21" spans="2:8" ht="12.75">
      <c r="B21" s="122"/>
      <c r="C21" s="481" t="s">
        <v>928</v>
      </c>
      <c r="D21" s="476">
        <v>1</v>
      </c>
      <c r="E21" s="476">
        <v>8</v>
      </c>
      <c r="F21" s="476">
        <v>0</v>
      </c>
      <c r="G21" s="476">
        <v>9</v>
      </c>
      <c r="H21" s="122"/>
    </row>
    <row r="22" spans="2:8" ht="12.75">
      <c r="B22" s="122"/>
      <c r="C22" s="481" t="s">
        <v>929</v>
      </c>
      <c r="D22" s="476">
        <v>2</v>
      </c>
      <c r="E22" s="476">
        <v>0</v>
      </c>
      <c r="F22" s="476">
        <v>0</v>
      </c>
      <c r="G22" s="476">
        <v>2</v>
      </c>
      <c r="H22" s="122"/>
    </row>
    <row r="23" spans="2:8" ht="12.75">
      <c r="B23" s="122"/>
      <c r="C23" s="198"/>
      <c r="D23" s="122"/>
      <c r="E23" s="122"/>
      <c r="F23" s="122"/>
      <c r="G23" s="122"/>
      <c r="H23" s="122"/>
    </row>
    <row r="24" spans="2:8" ht="12.75">
      <c r="B24" s="122"/>
      <c r="C24" s="122"/>
      <c r="D24" s="122"/>
      <c r="E24" s="122"/>
      <c r="F24" s="122"/>
      <c r="G24" s="122"/>
      <c r="H24" s="122"/>
    </row>
    <row r="25" spans="2:8" ht="12.75">
      <c r="B25" s="183"/>
      <c r="C25" s="183"/>
      <c r="D25" s="183"/>
      <c r="E25" s="183"/>
      <c r="F25" s="183"/>
      <c r="G25" s="183"/>
      <c r="H25" s="183"/>
    </row>
    <row r="26" spans="2:8" ht="12.75">
      <c r="B26" s="183"/>
      <c r="C26" s="183"/>
      <c r="D26" s="183"/>
      <c r="E26" s="183"/>
      <c r="F26" s="183"/>
      <c r="G26" s="183"/>
      <c r="H26" s="183"/>
    </row>
    <row r="27" spans="2:6" ht="12.75">
      <c r="B27" s="183"/>
      <c r="C27" s="183"/>
      <c r="D27" s="183"/>
      <c r="E27" s="183"/>
      <c r="F27" s="183"/>
    </row>
    <row r="28" spans="2:6" ht="12.75">
      <c r="B28" s="183"/>
      <c r="C28" s="183"/>
      <c r="D28" s="183"/>
      <c r="E28" s="183"/>
      <c r="F28" s="183"/>
    </row>
    <row r="29" spans="1:8" ht="12.75">
      <c r="A29" s="13" t="s">
        <v>19</v>
      </c>
      <c r="B29" s="13"/>
      <c r="C29" s="13"/>
      <c r="D29" s="13"/>
      <c r="E29" s="13"/>
      <c r="G29" s="283" t="s">
        <v>902</v>
      </c>
      <c r="H29" s="14"/>
    </row>
    <row r="30" spans="7:8" ht="12.75">
      <c r="G30" s="283" t="s">
        <v>890</v>
      </c>
      <c r="H30" s="14"/>
    </row>
    <row r="31" spans="6:8" ht="12.75">
      <c r="F31" s="14"/>
      <c r="G31" s="283" t="s">
        <v>892</v>
      </c>
      <c r="H31" s="14"/>
    </row>
    <row r="32" spans="6:8" ht="12.75">
      <c r="F32" s="27" t="s">
        <v>82</v>
      </c>
      <c r="G32" s="14"/>
      <c r="H32" s="14"/>
    </row>
  </sheetData>
  <sheetProtection/>
  <mergeCells count="9">
    <mergeCell ref="C11:H11"/>
    <mergeCell ref="C18:H18"/>
    <mergeCell ref="A2:H2"/>
    <mergeCell ref="A3:H3"/>
    <mergeCell ref="A5:H5"/>
    <mergeCell ref="B8:B9"/>
    <mergeCell ref="C8:C9"/>
    <mergeCell ref="D8:G8"/>
    <mergeCell ref="H8:H9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83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8.28125" style="0" customWidth="1"/>
    <col min="2" max="2" width="15.57421875" style="0" customWidth="1"/>
    <col min="3" max="3" width="17.28125" style="0" customWidth="1"/>
    <col min="4" max="4" width="21.00390625" style="0" customWidth="1"/>
    <col min="5" max="5" width="21.140625" style="0" customWidth="1"/>
    <col min="6" max="6" width="20.7109375" style="0" customWidth="1"/>
    <col min="7" max="7" width="23.57421875" style="0" customWidth="1"/>
  </cols>
  <sheetData>
    <row r="1" spans="1:7" ht="18">
      <c r="A1" s="577" t="s">
        <v>0</v>
      </c>
      <c r="B1" s="577"/>
      <c r="C1" s="577"/>
      <c r="D1" s="577"/>
      <c r="E1" s="577"/>
      <c r="F1" s="577"/>
      <c r="G1" s="169" t="s">
        <v>705</v>
      </c>
    </row>
    <row r="2" spans="1:7" ht="21">
      <c r="A2" s="578" t="s">
        <v>651</v>
      </c>
      <c r="B2" s="578"/>
      <c r="C2" s="578"/>
      <c r="D2" s="578"/>
      <c r="E2" s="578"/>
      <c r="F2" s="578"/>
      <c r="G2" s="578"/>
    </row>
    <row r="3" spans="1:2" ht="15">
      <c r="A3" s="171"/>
      <c r="B3" s="171"/>
    </row>
    <row r="4" spans="1:7" ht="18" customHeight="1">
      <c r="A4" s="579" t="s">
        <v>706</v>
      </c>
      <c r="B4" s="579"/>
      <c r="C4" s="579"/>
      <c r="D4" s="579"/>
      <c r="E4" s="579"/>
      <c r="F4" s="579"/>
      <c r="G4" s="579"/>
    </row>
    <row r="5" spans="1:2" ht="15">
      <c r="A5" s="172" t="s">
        <v>889</v>
      </c>
      <c r="B5" s="172"/>
    </row>
    <row r="6" spans="1:7" ht="15">
      <c r="A6" s="172"/>
      <c r="B6" s="172"/>
      <c r="F6" s="580" t="s">
        <v>819</v>
      </c>
      <c r="G6" s="580"/>
    </row>
    <row r="7" spans="1:7" ht="59.25" customHeight="1">
      <c r="A7" s="314" t="s">
        <v>2</v>
      </c>
      <c r="B7" s="314" t="s">
        <v>3</v>
      </c>
      <c r="C7" s="315" t="s">
        <v>874</v>
      </c>
      <c r="D7" s="315" t="s">
        <v>707</v>
      </c>
      <c r="E7" s="315" t="s">
        <v>708</v>
      </c>
      <c r="F7" s="315" t="s">
        <v>709</v>
      </c>
      <c r="G7" s="315" t="s">
        <v>710</v>
      </c>
    </row>
    <row r="8" spans="1:7" s="169" customFormat="1" ht="15">
      <c r="A8" s="313" t="s">
        <v>268</v>
      </c>
      <c r="B8" s="313" t="s">
        <v>269</v>
      </c>
      <c r="C8" s="313" t="s">
        <v>270</v>
      </c>
      <c r="D8" s="313" t="s">
        <v>271</v>
      </c>
      <c r="E8" s="313" t="s">
        <v>272</v>
      </c>
      <c r="F8" s="313" t="s">
        <v>273</v>
      </c>
      <c r="G8" s="313" t="s">
        <v>274</v>
      </c>
    </row>
    <row r="9" spans="1:7" ht="12.75">
      <c r="A9" s="16">
        <v>1</v>
      </c>
      <c r="B9" s="17" t="s">
        <v>861</v>
      </c>
      <c r="C9" s="270">
        <v>518</v>
      </c>
      <c r="D9" s="270">
        <v>126</v>
      </c>
      <c r="E9" s="270">
        <v>77</v>
      </c>
      <c r="F9" s="270">
        <v>27</v>
      </c>
      <c r="G9" s="270">
        <v>7</v>
      </c>
    </row>
    <row r="10" spans="1:7" ht="12.75">
      <c r="A10" s="16">
        <v>2</v>
      </c>
      <c r="B10" s="17" t="s">
        <v>862</v>
      </c>
      <c r="C10" s="270">
        <v>258</v>
      </c>
      <c r="D10" s="270">
        <v>94</v>
      </c>
      <c r="E10" s="270">
        <v>30</v>
      </c>
      <c r="F10" s="270">
        <v>9</v>
      </c>
      <c r="G10" s="274">
        <v>24</v>
      </c>
    </row>
    <row r="11" spans="1:7" ht="12.75">
      <c r="A11" s="16">
        <v>3</v>
      </c>
      <c r="B11" s="17" t="s">
        <v>863</v>
      </c>
      <c r="C11" s="270">
        <v>178</v>
      </c>
      <c r="D11" s="270">
        <v>13</v>
      </c>
      <c r="E11" s="270">
        <v>2</v>
      </c>
      <c r="F11" s="270">
        <v>0</v>
      </c>
      <c r="G11" s="270">
        <v>0</v>
      </c>
    </row>
    <row r="12" spans="1:7" ht="12.75">
      <c r="A12" s="16">
        <v>4</v>
      </c>
      <c r="B12" s="17" t="s">
        <v>864</v>
      </c>
      <c r="C12" s="270">
        <v>418</v>
      </c>
      <c r="D12" s="270">
        <v>75</v>
      </c>
      <c r="E12" s="270">
        <v>8</v>
      </c>
      <c r="F12" s="270">
        <v>0</v>
      </c>
      <c r="G12" s="270">
        <v>8</v>
      </c>
    </row>
    <row r="13" spans="1:7" ht="12.75">
      <c r="A13" s="16">
        <v>5</v>
      </c>
      <c r="B13" s="17" t="s">
        <v>865</v>
      </c>
      <c r="C13" s="270">
        <v>551</v>
      </c>
      <c r="D13" s="270">
        <v>72</v>
      </c>
      <c r="E13" s="270">
        <v>21</v>
      </c>
      <c r="F13" s="270">
        <v>11</v>
      </c>
      <c r="G13" s="270">
        <v>8</v>
      </c>
    </row>
    <row r="14" spans="1:7" ht="12.75">
      <c r="A14" s="16">
        <v>6</v>
      </c>
      <c r="B14" s="17" t="s">
        <v>866</v>
      </c>
      <c r="C14" s="270">
        <v>275</v>
      </c>
      <c r="D14" s="270">
        <v>72</v>
      </c>
      <c r="E14" s="270">
        <v>12</v>
      </c>
      <c r="F14" s="270">
        <v>5</v>
      </c>
      <c r="G14" s="270">
        <v>8</v>
      </c>
    </row>
    <row r="15" spans="1:7" ht="12.75">
      <c r="A15" s="16">
        <v>7</v>
      </c>
      <c r="B15" s="17" t="s">
        <v>867</v>
      </c>
      <c r="C15" s="270">
        <v>194</v>
      </c>
      <c r="D15" s="270">
        <v>0</v>
      </c>
      <c r="E15" s="270">
        <v>0</v>
      </c>
      <c r="F15" s="270">
        <v>0</v>
      </c>
      <c r="G15" s="270">
        <v>51</v>
      </c>
    </row>
    <row r="16" spans="1:7" ht="12.75">
      <c r="A16" s="16">
        <v>8</v>
      </c>
      <c r="B16" s="17" t="s">
        <v>868</v>
      </c>
      <c r="C16" s="270">
        <v>140</v>
      </c>
      <c r="D16" s="270">
        <v>129</v>
      </c>
      <c r="E16" s="270">
        <v>45</v>
      </c>
      <c r="F16" s="270">
        <v>45</v>
      </c>
      <c r="G16" s="270">
        <v>39</v>
      </c>
    </row>
    <row r="17" spans="1:7" ht="12.75">
      <c r="A17" s="3"/>
      <c r="B17" s="3" t="s">
        <v>16</v>
      </c>
      <c r="C17" s="271">
        <f>SUM(C9:C16)</f>
        <v>2532</v>
      </c>
      <c r="D17" s="271">
        <f>SUM(D9:D16)</f>
        <v>581</v>
      </c>
      <c r="E17" s="271">
        <f>SUM(E9:E16)</f>
        <v>195</v>
      </c>
      <c r="F17" s="271">
        <f>SUM(F9:F16)</f>
        <v>97</v>
      </c>
      <c r="G17" s="271">
        <f>SUM(G9:G16)</f>
        <v>145</v>
      </c>
    </row>
    <row r="18" spans="1:7" ht="12.75">
      <c r="A18" s="10"/>
      <c r="B18" s="10"/>
      <c r="C18" s="458"/>
      <c r="D18" s="458"/>
      <c r="E18" s="458"/>
      <c r="F18" s="458"/>
      <c r="G18" s="458"/>
    </row>
    <row r="19" spans="1:7" ht="12.75">
      <c r="A19" s="10"/>
      <c r="B19" s="10"/>
      <c r="C19" s="458"/>
      <c r="D19" s="458"/>
      <c r="E19" s="458"/>
      <c r="F19" s="458"/>
      <c r="G19" s="458"/>
    </row>
    <row r="20" spans="1:7" ht="12.75">
      <c r="A20" s="10"/>
      <c r="B20" s="10"/>
      <c r="C20" s="458"/>
      <c r="D20" s="458"/>
      <c r="E20" s="458"/>
      <c r="F20" s="458"/>
      <c r="G20" s="458"/>
    </row>
    <row r="21" spans="1:10" ht="12.75">
      <c r="A21" s="174"/>
      <c r="J21" s="398"/>
    </row>
    <row r="24" spans="1:7" ht="12.75">
      <c r="A24" s="13" t="s">
        <v>19</v>
      </c>
      <c r="B24" s="13"/>
      <c r="C24" s="13"/>
      <c r="D24" s="13"/>
      <c r="F24" s="283" t="s">
        <v>902</v>
      </c>
      <c r="G24" s="14"/>
    </row>
    <row r="25" spans="6:7" ht="12.75">
      <c r="F25" s="283" t="s">
        <v>890</v>
      </c>
      <c r="G25" s="14"/>
    </row>
    <row r="26" spans="6:7" ht="12.75">
      <c r="F26" s="283" t="s">
        <v>892</v>
      </c>
      <c r="G26" s="14"/>
    </row>
    <row r="27" spans="5:7" ht="12.75">
      <c r="E27" s="27" t="s">
        <v>82</v>
      </c>
      <c r="G27" s="14"/>
    </row>
    <row r="28" spans="1:13" ht="12.75">
      <c r="A28" s="259"/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</row>
  </sheetData>
  <sheetProtection/>
  <mergeCells count="4">
    <mergeCell ref="A1:F1"/>
    <mergeCell ref="A2:G2"/>
    <mergeCell ref="A4:G4"/>
    <mergeCell ref="F6:G6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="115" zoomScaleNormal="115" zoomScaleSheetLayoutView="100" zoomScalePageLayoutView="0" workbookViewId="0" topLeftCell="A4">
      <selection activeCell="J18" sqref="J18"/>
    </sheetView>
  </sheetViews>
  <sheetFormatPr defaultColWidth="9.140625" defaultRowHeight="12.75"/>
  <cols>
    <col min="1" max="1" width="4.00390625" style="0" customWidth="1"/>
    <col min="2" max="2" width="10.140625" style="0" customWidth="1"/>
    <col min="3" max="3" width="8.7109375" style="0" customWidth="1"/>
    <col min="4" max="4" width="12.7109375" style="0" customWidth="1"/>
    <col min="5" max="5" width="10.57421875" style="0" customWidth="1"/>
    <col min="6" max="6" width="12.421875" style="0" customWidth="1"/>
    <col min="7" max="7" width="7.57421875" style="0" customWidth="1"/>
    <col min="8" max="8" width="7.8515625" style="0" customWidth="1"/>
    <col min="9" max="9" width="10.00390625" style="0" customWidth="1"/>
    <col min="12" max="12" width="10.8515625" style="0" customWidth="1"/>
  </cols>
  <sheetData>
    <row r="1" spans="1:15" ht="18">
      <c r="A1" s="577" t="s">
        <v>0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652" t="s">
        <v>842</v>
      </c>
      <c r="O1" s="652"/>
    </row>
    <row r="2" spans="1:15" ht="21">
      <c r="A2" s="578" t="s">
        <v>651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</row>
    <row r="3" spans="1:2" ht="15">
      <c r="A3" s="171"/>
      <c r="B3" s="171"/>
    </row>
    <row r="4" spans="1:15" ht="18" customHeight="1">
      <c r="A4" s="579" t="s">
        <v>860</v>
      </c>
      <c r="B4" s="579"/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</row>
    <row r="5" spans="1:2" ht="15">
      <c r="A5" s="172" t="s">
        <v>889</v>
      </c>
      <c r="B5" s="172"/>
    </row>
    <row r="6" spans="1:15" ht="15">
      <c r="A6" s="172"/>
      <c r="B6" s="172"/>
      <c r="M6" s="593" t="s">
        <v>819</v>
      </c>
      <c r="N6" s="593"/>
      <c r="O6" s="593"/>
    </row>
    <row r="7" spans="1:15" ht="12.75">
      <c r="A7" s="638" t="s">
        <v>72</v>
      </c>
      <c r="B7" s="638" t="s">
        <v>3</v>
      </c>
      <c r="C7" s="653" t="s">
        <v>843</v>
      </c>
      <c r="D7" s="651" t="s">
        <v>844</v>
      </c>
      <c r="E7" s="651" t="s">
        <v>845</v>
      </c>
      <c r="F7" s="651" t="s">
        <v>846</v>
      </c>
      <c r="G7" s="651" t="s">
        <v>847</v>
      </c>
      <c r="H7" s="651"/>
      <c r="I7" s="651"/>
      <c r="J7" s="651"/>
      <c r="K7" s="651"/>
      <c r="L7" s="651" t="s">
        <v>848</v>
      </c>
      <c r="M7" s="651" t="s">
        <v>849</v>
      </c>
      <c r="N7" s="651"/>
      <c r="O7" s="651"/>
    </row>
    <row r="8" spans="1:15" s="169" customFormat="1" ht="47.25" customHeight="1">
      <c r="A8" s="638"/>
      <c r="B8" s="638"/>
      <c r="C8" s="654"/>
      <c r="D8" s="651"/>
      <c r="E8" s="651"/>
      <c r="F8" s="651"/>
      <c r="G8" s="651" t="s">
        <v>850</v>
      </c>
      <c r="H8" s="651"/>
      <c r="I8" s="651" t="s">
        <v>851</v>
      </c>
      <c r="J8" s="651" t="s">
        <v>852</v>
      </c>
      <c r="K8" s="651" t="s">
        <v>853</v>
      </c>
      <c r="L8" s="651"/>
      <c r="M8" s="651" t="s">
        <v>91</v>
      </c>
      <c r="N8" s="651" t="s">
        <v>854</v>
      </c>
      <c r="O8" s="651" t="s">
        <v>855</v>
      </c>
    </row>
    <row r="9" spans="1:15" ht="22.5" customHeight="1">
      <c r="A9" s="638"/>
      <c r="B9" s="638"/>
      <c r="C9" s="655"/>
      <c r="D9" s="651"/>
      <c r="E9" s="651"/>
      <c r="F9" s="651"/>
      <c r="G9" s="316" t="s">
        <v>856</v>
      </c>
      <c r="H9" s="316" t="s">
        <v>857</v>
      </c>
      <c r="I9" s="651"/>
      <c r="J9" s="651"/>
      <c r="K9" s="651"/>
      <c r="L9" s="651"/>
      <c r="M9" s="651"/>
      <c r="N9" s="651"/>
      <c r="O9" s="651"/>
    </row>
    <row r="10" spans="1:15" ht="12.75">
      <c r="A10" s="16">
        <v>1</v>
      </c>
      <c r="B10" s="17" t="s">
        <v>861</v>
      </c>
      <c r="C10" s="270">
        <v>518</v>
      </c>
      <c r="D10" s="449">
        <v>481</v>
      </c>
      <c r="E10" s="270">
        <v>441</v>
      </c>
      <c r="F10" s="274">
        <v>441</v>
      </c>
      <c r="G10" s="274">
        <v>0</v>
      </c>
      <c r="H10" s="274">
        <v>0</v>
      </c>
      <c r="I10" s="274">
        <v>8</v>
      </c>
      <c r="J10" s="274">
        <v>433</v>
      </c>
      <c r="K10" s="274">
        <v>0</v>
      </c>
      <c r="L10" s="274">
        <v>0</v>
      </c>
      <c r="M10" s="274">
        <v>440</v>
      </c>
      <c r="N10" s="274">
        <v>0</v>
      </c>
      <c r="O10" s="274">
        <v>1</v>
      </c>
    </row>
    <row r="11" spans="1:15" ht="12.75">
      <c r="A11" s="16">
        <v>2</v>
      </c>
      <c r="B11" s="17" t="s">
        <v>862</v>
      </c>
      <c r="C11" s="270">
        <v>258</v>
      </c>
      <c r="D11" s="449">
        <v>224</v>
      </c>
      <c r="E11" s="270">
        <v>0</v>
      </c>
      <c r="F11" s="270">
        <v>0</v>
      </c>
      <c r="G11" s="274">
        <v>0</v>
      </c>
      <c r="H11" s="274">
        <v>0</v>
      </c>
      <c r="I11" s="274">
        <v>0</v>
      </c>
      <c r="J11" s="274">
        <v>0</v>
      </c>
      <c r="K11" s="274">
        <v>0</v>
      </c>
      <c r="L11" s="274">
        <v>0</v>
      </c>
      <c r="M11" s="274">
        <v>0</v>
      </c>
      <c r="N11" s="274">
        <v>0</v>
      </c>
      <c r="O11" s="274">
        <v>0</v>
      </c>
    </row>
    <row r="12" spans="1:15" ht="12.75">
      <c r="A12" s="16">
        <v>3</v>
      </c>
      <c r="B12" s="17" t="s">
        <v>863</v>
      </c>
      <c r="C12" s="270">
        <v>178</v>
      </c>
      <c r="D12" s="449">
        <v>165</v>
      </c>
      <c r="E12" s="270">
        <v>178</v>
      </c>
      <c r="F12" s="270">
        <v>178</v>
      </c>
      <c r="G12" s="274">
        <v>0</v>
      </c>
      <c r="H12" s="274">
        <v>0</v>
      </c>
      <c r="I12" s="274">
        <v>0</v>
      </c>
      <c r="J12" s="274">
        <v>178</v>
      </c>
      <c r="K12" s="274">
        <v>0</v>
      </c>
      <c r="L12" s="274">
        <v>0</v>
      </c>
      <c r="M12" s="274">
        <v>0</v>
      </c>
      <c r="N12" s="274">
        <v>175</v>
      </c>
      <c r="O12" s="274">
        <v>3</v>
      </c>
    </row>
    <row r="13" spans="1:15" ht="12.75">
      <c r="A13" s="16">
        <v>4</v>
      </c>
      <c r="B13" s="17" t="s">
        <v>864</v>
      </c>
      <c r="C13" s="270">
        <v>418</v>
      </c>
      <c r="D13" s="449">
        <v>364</v>
      </c>
      <c r="E13" s="270">
        <v>210</v>
      </c>
      <c r="F13" s="270">
        <v>210</v>
      </c>
      <c r="G13" s="274">
        <v>0</v>
      </c>
      <c r="H13" s="274">
        <v>0</v>
      </c>
      <c r="I13" s="274">
        <v>0</v>
      </c>
      <c r="J13" s="274">
        <v>210</v>
      </c>
      <c r="K13" s="274">
        <v>0</v>
      </c>
      <c r="L13" s="274">
        <v>0</v>
      </c>
      <c r="M13" s="274">
        <v>0</v>
      </c>
      <c r="N13" s="274">
        <v>0</v>
      </c>
      <c r="O13" s="274">
        <v>210</v>
      </c>
    </row>
    <row r="14" spans="1:15" ht="12.75">
      <c r="A14" s="16">
        <v>5</v>
      </c>
      <c r="B14" s="17" t="s">
        <v>865</v>
      </c>
      <c r="C14" s="270">
        <v>551</v>
      </c>
      <c r="D14" s="449">
        <v>481</v>
      </c>
      <c r="E14" s="270">
        <v>70</v>
      </c>
      <c r="F14" s="270">
        <v>70</v>
      </c>
      <c r="G14" s="274">
        <v>0</v>
      </c>
      <c r="H14" s="274">
        <v>0</v>
      </c>
      <c r="I14" s="274">
        <v>0</v>
      </c>
      <c r="J14" s="274">
        <v>70</v>
      </c>
      <c r="K14" s="274">
        <v>0</v>
      </c>
      <c r="L14" s="274">
        <v>0</v>
      </c>
      <c r="M14" s="274">
        <v>0</v>
      </c>
      <c r="N14" s="274">
        <v>0</v>
      </c>
      <c r="O14" s="274">
        <v>70</v>
      </c>
    </row>
    <row r="15" spans="1:15" ht="12.75">
      <c r="A15" s="16">
        <v>6</v>
      </c>
      <c r="B15" s="17" t="s">
        <v>866</v>
      </c>
      <c r="C15" s="270">
        <v>275</v>
      </c>
      <c r="D15" s="449">
        <v>156</v>
      </c>
      <c r="E15" s="270">
        <v>152</v>
      </c>
      <c r="F15" s="270">
        <v>152</v>
      </c>
      <c r="G15" s="274">
        <v>0</v>
      </c>
      <c r="H15" s="274">
        <v>0</v>
      </c>
      <c r="I15" s="274">
        <v>0</v>
      </c>
      <c r="J15" s="274">
        <v>152</v>
      </c>
      <c r="K15" s="274">
        <v>0</v>
      </c>
      <c r="L15" s="274">
        <v>0</v>
      </c>
      <c r="M15" s="274">
        <v>141</v>
      </c>
      <c r="N15" s="274">
        <v>11</v>
      </c>
      <c r="O15" s="274">
        <v>0</v>
      </c>
    </row>
    <row r="16" spans="1:15" ht="12.75">
      <c r="A16" s="16">
        <v>7</v>
      </c>
      <c r="B16" s="17" t="s">
        <v>867</v>
      </c>
      <c r="C16" s="270">
        <v>194</v>
      </c>
      <c r="D16" s="449">
        <v>146</v>
      </c>
      <c r="E16" s="270">
        <v>41</v>
      </c>
      <c r="F16" s="270">
        <v>41</v>
      </c>
      <c r="G16" s="274">
        <v>0</v>
      </c>
      <c r="H16" s="274">
        <v>0</v>
      </c>
      <c r="I16" s="274">
        <v>0</v>
      </c>
      <c r="J16" s="274">
        <v>41</v>
      </c>
      <c r="K16" s="274">
        <v>0</v>
      </c>
      <c r="L16" s="274">
        <v>0</v>
      </c>
      <c r="M16" s="274">
        <v>0</v>
      </c>
      <c r="N16" s="274">
        <v>41</v>
      </c>
      <c r="O16" s="274">
        <v>0</v>
      </c>
    </row>
    <row r="17" spans="1:15" ht="12.75">
      <c r="A17" s="16">
        <v>8</v>
      </c>
      <c r="B17" s="17" t="s">
        <v>868</v>
      </c>
      <c r="C17" s="270">
        <v>140</v>
      </c>
      <c r="D17" s="449">
        <v>129</v>
      </c>
      <c r="E17" s="270">
        <v>0</v>
      </c>
      <c r="F17" s="270">
        <v>0</v>
      </c>
      <c r="G17" s="274">
        <v>0</v>
      </c>
      <c r="H17" s="274">
        <v>0</v>
      </c>
      <c r="I17" s="274">
        <v>0</v>
      </c>
      <c r="J17" s="274">
        <v>0</v>
      </c>
      <c r="K17" s="274">
        <v>0</v>
      </c>
      <c r="L17" s="274">
        <v>0</v>
      </c>
      <c r="M17" s="274">
        <v>0</v>
      </c>
      <c r="N17" s="274">
        <v>0</v>
      </c>
      <c r="O17" s="274">
        <v>0</v>
      </c>
    </row>
    <row r="18" spans="1:15" ht="12.75">
      <c r="A18" s="3"/>
      <c r="B18" s="3" t="s">
        <v>16</v>
      </c>
      <c r="C18" s="271">
        <f>SUM(C10:C17)</f>
        <v>2532</v>
      </c>
      <c r="D18" s="271">
        <f aca="true" t="shared" si="0" ref="D18:O18">SUM(D10:D17)</f>
        <v>2146</v>
      </c>
      <c r="E18" s="271">
        <f t="shared" si="0"/>
        <v>1092</v>
      </c>
      <c r="F18" s="271">
        <f t="shared" si="0"/>
        <v>1092</v>
      </c>
      <c r="G18" s="271">
        <f t="shared" si="0"/>
        <v>0</v>
      </c>
      <c r="H18" s="271">
        <f t="shared" si="0"/>
        <v>0</v>
      </c>
      <c r="I18" s="271">
        <f t="shared" si="0"/>
        <v>8</v>
      </c>
      <c r="J18" s="271">
        <f t="shared" si="0"/>
        <v>1084</v>
      </c>
      <c r="K18" s="271">
        <f t="shared" si="0"/>
        <v>0</v>
      </c>
      <c r="L18" s="271">
        <f t="shared" si="0"/>
        <v>0</v>
      </c>
      <c r="M18" s="271">
        <f t="shared" si="0"/>
        <v>581</v>
      </c>
      <c r="N18" s="271">
        <f t="shared" si="0"/>
        <v>227</v>
      </c>
      <c r="O18" s="271">
        <f t="shared" si="0"/>
        <v>284</v>
      </c>
    </row>
    <row r="19" spans="1:15" ht="12.75">
      <c r="A19" s="10"/>
      <c r="B19" s="10"/>
      <c r="C19" s="458"/>
      <c r="D19" s="458"/>
      <c r="E19" s="458"/>
      <c r="F19" s="458"/>
      <c r="G19" s="458"/>
      <c r="H19" s="458"/>
      <c r="I19" s="458"/>
      <c r="J19" s="458"/>
      <c r="K19" s="458"/>
      <c r="L19" s="458"/>
      <c r="M19" s="458"/>
      <c r="N19" s="458"/>
      <c r="O19" s="458"/>
    </row>
    <row r="20" spans="1:15" ht="12.75">
      <c r="A20" s="10"/>
      <c r="B20" s="10"/>
      <c r="C20" s="458"/>
      <c r="D20" s="458"/>
      <c r="E20" s="458"/>
      <c r="F20" s="458"/>
      <c r="G20" s="458"/>
      <c r="H20" s="458"/>
      <c r="I20" s="458"/>
      <c r="J20" s="458"/>
      <c r="K20" s="458"/>
      <c r="L20" s="458"/>
      <c r="M20" s="458"/>
      <c r="N20" s="458"/>
      <c r="O20" s="458"/>
    </row>
    <row r="21" spans="1:15" ht="12.75">
      <c r="A21" s="10"/>
      <c r="B21" s="10"/>
      <c r="C21" s="458"/>
      <c r="D21" s="458"/>
      <c r="E21" s="458"/>
      <c r="F21" s="458"/>
      <c r="G21" s="458"/>
      <c r="H21" s="458"/>
      <c r="I21" s="458"/>
      <c r="J21" s="458"/>
      <c r="K21" s="458"/>
      <c r="L21" s="458"/>
      <c r="M21" s="458"/>
      <c r="N21" s="458"/>
      <c r="O21" s="458"/>
    </row>
    <row r="22" spans="1:15" ht="12.75">
      <c r="A22" s="10"/>
      <c r="B22" s="10"/>
      <c r="C22" s="458"/>
      <c r="D22" s="458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8"/>
    </row>
    <row r="25" spans="1:15" ht="12.75">
      <c r="A25" s="13" t="s">
        <v>19</v>
      </c>
      <c r="B25" s="13"/>
      <c r="C25" s="13"/>
      <c r="D25" s="13"/>
      <c r="E25" s="13"/>
      <c r="F25" s="13"/>
      <c r="G25" s="13"/>
      <c r="H25" s="13"/>
      <c r="I25" s="25"/>
      <c r="J25" s="25"/>
      <c r="K25" s="13"/>
      <c r="L25" s="13"/>
      <c r="N25" s="283" t="s">
        <v>902</v>
      </c>
      <c r="O25" s="14"/>
    </row>
    <row r="26" spans="9:15" ht="12.75">
      <c r="I26" s="11"/>
      <c r="J26" s="11"/>
      <c r="N26" s="283" t="s">
        <v>890</v>
      </c>
      <c r="O26" s="14"/>
    </row>
    <row r="27" spans="9:15" ht="12.75">
      <c r="I27" s="11"/>
      <c r="J27" s="11"/>
      <c r="N27" s="283" t="s">
        <v>892</v>
      </c>
      <c r="O27" s="14"/>
    </row>
    <row r="28" spans="9:15" ht="12.75">
      <c r="I28" s="11"/>
      <c r="J28" s="11"/>
      <c r="M28" s="27" t="s">
        <v>82</v>
      </c>
      <c r="O28" s="14"/>
    </row>
    <row r="29" spans="1:20" ht="12.75">
      <c r="A29" s="259"/>
      <c r="B29" s="259"/>
      <c r="C29" s="259"/>
      <c r="D29" s="259"/>
      <c r="E29" s="259"/>
      <c r="F29" s="259"/>
      <c r="G29" s="259"/>
      <c r="H29" s="259"/>
      <c r="I29" s="459"/>
      <c r="J29" s="4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</row>
  </sheetData>
  <sheetProtection/>
  <mergeCells count="21">
    <mergeCell ref="M7:O7"/>
    <mergeCell ref="A2:O2"/>
    <mergeCell ref="K8:K9"/>
    <mergeCell ref="O8:O9"/>
    <mergeCell ref="I8:I9"/>
    <mergeCell ref="B7:B9"/>
    <mergeCell ref="M6:O6"/>
    <mergeCell ref="C7:C9"/>
    <mergeCell ref="D7:D9"/>
    <mergeCell ref="E7:E9"/>
    <mergeCell ref="F7:F9"/>
    <mergeCell ref="A4:O4"/>
    <mergeCell ref="N8:N9"/>
    <mergeCell ref="A7:A9"/>
    <mergeCell ref="M8:M9"/>
    <mergeCell ref="N1:O1"/>
    <mergeCell ref="A1:M1"/>
    <mergeCell ref="G7:K7"/>
    <mergeCell ref="L7:L9"/>
    <mergeCell ref="J8:J9"/>
    <mergeCell ref="G8:H8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9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12.00390625" style="0" customWidth="1"/>
    <col min="3" max="3" width="8.57421875" style="0" bestFit="1" customWidth="1"/>
    <col min="4" max="4" width="13.7109375" style="0" bestFit="1" customWidth="1"/>
    <col min="5" max="5" width="8.57421875" style="0" bestFit="1" customWidth="1"/>
    <col min="6" max="6" width="13.7109375" style="0" bestFit="1" customWidth="1"/>
    <col min="7" max="7" width="8.57421875" style="0" bestFit="1" customWidth="1"/>
    <col min="8" max="8" width="13.7109375" style="0" bestFit="1" customWidth="1"/>
    <col min="9" max="9" width="11.8515625" style="0" bestFit="1" customWidth="1"/>
    <col min="10" max="10" width="16.8515625" style="0" bestFit="1" customWidth="1"/>
    <col min="11" max="11" width="12.7109375" style="0" bestFit="1" customWidth="1"/>
  </cols>
  <sheetData>
    <row r="1" spans="4:10" ht="15">
      <c r="D1" s="530"/>
      <c r="E1" s="530"/>
      <c r="H1" s="36"/>
      <c r="I1" s="616" t="s">
        <v>66</v>
      </c>
      <c r="J1" s="616"/>
    </row>
    <row r="2" spans="1:11" ht="15">
      <c r="A2" s="587" t="s">
        <v>0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</row>
    <row r="3" spans="1:11" ht="20.25">
      <c r="A3" s="535" t="s">
        <v>651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</row>
    <row r="4" ht="10.5" customHeight="1"/>
    <row r="5" spans="1:11" s="14" customFormat="1" ht="38.25" customHeight="1">
      <c r="A5" s="656" t="s">
        <v>446</v>
      </c>
      <c r="B5" s="656"/>
      <c r="C5" s="656"/>
      <c r="D5" s="656"/>
      <c r="E5" s="656"/>
      <c r="F5" s="656"/>
      <c r="G5" s="656"/>
      <c r="H5" s="656"/>
      <c r="I5" s="656"/>
      <c r="J5" s="656"/>
      <c r="K5" s="656"/>
    </row>
    <row r="6" spans="1:10" s="14" customFormat="1" ht="15.75" customHeight="1">
      <c r="A6" s="39"/>
      <c r="B6" s="39"/>
      <c r="C6" s="39"/>
      <c r="D6" s="39"/>
      <c r="E6" s="39"/>
      <c r="F6" s="39"/>
      <c r="G6" s="39"/>
      <c r="H6" s="39"/>
      <c r="I6" s="39"/>
      <c r="J6" s="39"/>
    </row>
    <row r="7" spans="1:11" s="14" customFormat="1" ht="12.75">
      <c r="A7" s="29" t="s">
        <v>893</v>
      </c>
      <c r="B7" s="29"/>
      <c r="E7" s="618"/>
      <c r="F7" s="618"/>
      <c r="G7" s="618"/>
      <c r="H7" s="618"/>
      <c r="I7" s="618" t="s">
        <v>822</v>
      </c>
      <c r="J7" s="618"/>
      <c r="K7" s="618"/>
    </row>
    <row r="8" spans="3:10" s="12" customFormat="1" ht="15.75" hidden="1">
      <c r="C8" s="587" t="s">
        <v>13</v>
      </c>
      <c r="D8" s="587"/>
      <c r="E8" s="587"/>
      <c r="F8" s="587"/>
      <c r="G8" s="587"/>
      <c r="H8" s="587"/>
      <c r="I8" s="587"/>
      <c r="J8" s="587"/>
    </row>
    <row r="9" spans="1:18" ht="44.25" customHeight="1">
      <c r="A9" s="581" t="s">
        <v>21</v>
      </c>
      <c r="B9" s="581" t="s">
        <v>56</v>
      </c>
      <c r="C9" s="588" t="s">
        <v>473</v>
      </c>
      <c r="D9" s="590"/>
      <c r="E9" s="588" t="s">
        <v>35</v>
      </c>
      <c r="F9" s="590"/>
      <c r="G9" s="588" t="s">
        <v>36</v>
      </c>
      <c r="H9" s="590"/>
      <c r="I9" s="546" t="s">
        <v>103</v>
      </c>
      <c r="J9" s="546"/>
      <c r="K9" s="581" t="s">
        <v>525</v>
      </c>
      <c r="R9" s="11"/>
    </row>
    <row r="10" spans="1:11" s="13" customFormat="1" ht="42" customHeight="1">
      <c r="A10" s="582"/>
      <c r="B10" s="582"/>
      <c r="C10" s="269" t="s">
        <v>37</v>
      </c>
      <c r="D10" s="269" t="s">
        <v>102</v>
      </c>
      <c r="E10" s="269" t="s">
        <v>37</v>
      </c>
      <c r="F10" s="269" t="s">
        <v>102</v>
      </c>
      <c r="G10" s="269" t="s">
        <v>37</v>
      </c>
      <c r="H10" s="269" t="s">
        <v>102</v>
      </c>
      <c r="I10" s="269" t="s">
        <v>135</v>
      </c>
      <c r="J10" s="269" t="s">
        <v>136</v>
      </c>
      <c r="K10" s="582"/>
    </row>
    <row r="11" spans="1:11" ht="12.75">
      <c r="A11" s="125">
        <v>1</v>
      </c>
      <c r="B11" s="125">
        <v>2</v>
      </c>
      <c r="C11" s="125">
        <v>3</v>
      </c>
      <c r="D11" s="125">
        <v>4</v>
      </c>
      <c r="E11" s="125">
        <v>5</v>
      </c>
      <c r="F11" s="125">
        <v>6</v>
      </c>
      <c r="G11" s="125">
        <v>7</v>
      </c>
      <c r="H11" s="125">
        <v>8</v>
      </c>
      <c r="I11" s="125">
        <v>9</v>
      </c>
      <c r="J11" s="125">
        <v>10</v>
      </c>
      <c r="K11" s="3">
        <v>11</v>
      </c>
    </row>
    <row r="12" spans="1:11" ht="12.75">
      <c r="A12" s="7">
        <v>1</v>
      </c>
      <c r="B12" s="16" t="s">
        <v>381</v>
      </c>
      <c r="C12" s="274">
        <v>187</v>
      </c>
      <c r="D12" s="308">
        <v>112.2</v>
      </c>
      <c r="E12" s="274">
        <v>187</v>
      </c>
      <c r="F12" s="308">
        <v>112.2</v>
      </c>
      <c r="G12" s="274">
        <v>0</v>
      </c>
      <c r="H12" s="274">
        <v>0</v>
      </c>
      <c r="I12" s="274">
        <v>0</v>
      </c>
      <c r="J12" s="274">
        <v>0</v>
      </c>
      <c r="K12" s="274">
        <v>0</v>
      </c>
    </row>
    <row r="13" spans="1:11" ht="12.75">
      <c r="A13" s="7">
        <v>2</v>
      </c>
      <c r="B13" s="16" t="s">
        <v>382</v>
      </c>
      <c r="C13" s="274">
        <v>445</v>
      </c>
      <c r="D13" s="308">
        <v>266.9966</v>
      </c>
      <c r="E13" s="274">
        <v>445</v>
      </c>
      <c r="F13" s="308">
        <v>266.9966</v>
      </c>
      <c r="G13" s="274">
        <v>0</v>
      </c>
      <c r="H13" s="274">
        <v>0</v>
      </c>
      <c r="I13" s="274">
        <v>0</v>
      </c>
      <c r="J13" s="274">
        <v>0</v>
      </c>
      <c r="K13" s="274">
        <v>0</v>
      </c>
    </row>
    <row r="14" spans="1:11" ht="12.75">
      <c r="A14" s="7">
        <v>3</v>
      </c>
      <c r="B14" s="16" t="s">
        <v>383</v>
      </c>
      <c r="C14" s="274">
        <v>901</v>
      </c>
      <c r="D14" s="308">
        <v>540.6</v>
      </c>
      <c r="E14" s="274">
        <v>901</v>
      </c>
      <c r="F14" s="308">
        <v>540.6</v>
      </c>
      <c r="G14" s="274">
        <v>0</v>
      </c>
      <c r="H14" s="274">
        <v>0</v>
      </c>
      <c r="I14" s="274">
        <v>0</v>
      </c>
      <c r="J14" s="274">
        <v>0</v>
      </c>
      <c r="K14" s="274">
        <v>0</v>
      </c>
    </row>
    <row r="15" spans="1:11" ht="12.75">
      <c r="A15" s="7">
        <v>4</v>
      </c>
      <c r="B15" s="16" t="s">
        <v>384</v>
      </c>
      <c r="C15" s="274">
        <v>0</v>
      </c>
      <c r="D15" s="308">
        <v>0</v>
      </c>
      <c r="E15" s="274">
        <v>0</v>
      </c>
      <c r="F15" s="308">
        <v>0</v>
      </c>
      <c r="G15" s="274">
        <v>0</v>
      </c>
      <c r="H15" s="274">
        <v>0</v>
      </c>
      <c r="I15" s="274">
        <v>0</v>
      </c>
      <c r="J15" s="274">
        <v>0</v>
      </c>
      <c r="K15" s="274">
        <v>0</v>
      </c>
    </row>
    <row r="16" spans="1:11" ht="12.75">
      <c r="A16" s="7">
        <v>5</v>
      </c>
      <c r="B16" s="16" t="s">
        <v>385</v>
      </c>
      <c r="C16" s="274">
        <v>0</v>
      </c>
      <c r="D16" s="308">
        <v>0</v>
      </c>
      <c r="E16" s="274">
        <v>0</v>
      </c>
      <c r="F16" s="308">
        <v>0</v>
      </c>
      <c r="G16" s="274">
        <v>0</v>
      </c>
      <c r="H16" s="274">
        <v>0</v>
      </c>
      <c r="I16" s="274">
        <v>0</v>
      </c>
      <c r="J16" s="274">
        <v>0</v>
      </c>
      <c r="K16" s="274">
        <v>0</v>
      </c>
    </row>
    <row r="17" spans="1:11" ht="12.75">
      <c r="A17" s="7">
        <v>6</v>
      </c>
      <c r="B17" s="16" t="s">
        <v>386</v>
      </c>
      <c r="C17" s="274">
        <v>863</v>
      </c>
      <c r="D17" s="308">
        <v>1703.6999999999998</v>
      </c>
      <c r="E17" s="274">
        <v>863</v>
      </c>
      <c r="F17" s="308">
        <v>1703.6999999999998</v>
      </c>
      <c r="G17" s="274">
        <v>0</v>
      </c>
      <c r="H17" s="274">
        <v>0</v>
      </c>
      <c r="I17" s="274">
        <v>0</v>
      </c>
      <c r="J17" s="274">
        <v>0</v>
      </c>
      <c r="K17" s="274">
        <v>0</v>
      </c>
    </row>
    <row r="18" spans="1:11" ht="12.75">
      <c r="A18" s="7">
        <v>7</v>
      </c>
      <c r="B18" s="16" t="s">
        <v>387</v>
      </c>
      <c r="C18" s="274">
        <v>0</v>
      </c>
      <c r="D18" s="308">
        <v>0</v>
      </c>
      <c r="E18" s="274">
        <v>0</v>
      </c>
      <c r="F18" s="308">
        <v>0</v>
      </c>
      <c r="G18" s="274">
        <v>0</v>
      </c>
      <c r="H18" s="274">
        <v>0</v>
      </c>
      <c r="I18" s="274">
        <v>0</v>
      </c>
      <c r="J18" s="274">
        <v>0</v>
      </c>
      <c r="K18" s="274">
        <v>0</v>
      </c>
    </row>
    <row r="19" spans="1:11" s="11" customFormat="1" ht="12.75">
      <c r="A19" s="7">
        <v>8</v>
      </c>
      <c r="B19" s="16" t="s">
        <v>259</v>
      </c>
      <c r="C19" s="274">
        <v>0</v>
      </c>
      <c r="D19" s="308">
        <v>0</v>
      </c>
      <c r="E19" s="274">
        <v>0</v>
      </c>
      <c r="F19" s="308">
        <v>0</v>
      </c>
      <c r="G19" s="274">
        <v>0</v>
      </c>
      <c r="H19" s="274">
        <v>0</v>
      </c>
      <c r="I19" s="274">
        <v>0</v>
      </c>
      <c r="J19" s="274">
        <v>0</v>
      </c>
      <c r="K19" s="274">
        <v>0</v>
      </c>
    </row>
    <row r="20" spans="1:11" s="11" customFormat="1" ht="12.75">
      <c r="A20" s="7">
        <v>9</v>
      </c>
      <c r="B20" s="16" t="s">
        <v>363</v>
      </c>
      <c r="C20" s="274">
        <v>0</v>
      </c>
      <c r="D20" s="308">
        <v>0</v>
      </c>
      <c r="E20" s="274">
        <v>0</v>
      </c>
      <c r="F20" s="308">
        <v>0</v>
      </c>
      <c r="G20" s="274">
        <v>0</v>
      </c>
      <c r="H20" s="274">
        <v>0</v>
      </c>
      <c r="I20" s="274">
        <v>0</v>
      </c>
      <c r="J20" s="274">
        <v>0</v>
      </c>
      <c r="K20" s="274">
        <v>0</v>
      </c>
    </row>
    <row r="21" spans="1:11" s="11" customFormat="1" ht="12.75">
      <c r="A21" s="7">
        <v>10</v>
      </c>
      <c r="B21" s="16" t="s">
        <v>524</v>
      </c>
      <c r="C21" s="274">
        <v>0</v>
      </c>
      <c r="D21" s="308">
        <v>0</v>
      </c>
      <c r="E21" s="274">
        <v>0</v>
      </c>
      <c r="F21" s="308">
        <v>0</v>
      </c>
      <c r="G21" s="274">
        <v>0</v>
      </c>
      <c r="H21" s="274">
        <v>0</v>
      </c>
      <c r="I21" s="274">
        <v>0</v>
      </c>
      <c r="J21" s="274">
        <v>0</v>
      </c>
      <c r="K21" s="274">
        <v>0</v>
      </c>
    </row>
    <row r="22" spans="1:11" s="11" customFormat="1" ht="12.75">
      <c r="A22" s="7">
        <v>11</v>
      </c>
      <c r="B22" s="16" t="s">
        <v>485</v>
      </c>
      <c r="C22" s="274">
        <v>110</v>
      </c>
      <c r="D22" s="308">
        <v>346.5</v>
      </c>
      <c r="E22" s="274">
        <v>110</v>
      </c>
      <c r="F22" s="308">
        <v>346.5</v>
      </c>
      <c r="G22" s="274">
        <v>0</v>
      </c>
      <c r="H22" s="308">
        <v>0</v>
      </c>
      <c r="I22" s="274">
        <v>0</v>
      </c>
      <c r="J22" s="274">
        <v>0</v>
      </c>
      <c r="K22" s="274">
        <v>0</v>
      </c>
    </row>
    <row r="23" spans="1:11" s="11" customFormat="1" ht="12.75">
      <c r="A23" s="7">
        <v>12</v>
      </c>
      <c r="B23" s="460" t="s">
        <v>523</v>
      </c>
      <c r="C23" s="274">
        <v>0</v>
      </c>
      <c r="D23" s="308">
        <v>0</v>
      </c>
      <c r="E23" s="274">
        <v>0</v>
      </c>
      <c r="F23" s="308">
        <v>0</v>
      </c>
      <c r="G23" s="274">
        <v>0</v>
      </c>
      <c r="H23" s="308">
        <v>0</v>
      </c>
      <c r="I23" s="274">
        <v>0</v>
      </c>
      <c r="J23" s="274">
        <v>0</v>
      </c>
      <c r="K23" s="274">
        <v>0</v>
      </c>
    </row>
    <row r="24" spans="1:11" s="11" customFormat="1" ht="15.75" customHeight="1">
      <c r="A24" s="414" t="s">
        <v>16</v>
      </c>
      <c r="B24" s="8"/>
      <c r="C24" s="281">
        <f>SUM(C12:C23)</f>
        <v>2506</v>
      </c>
      <c r="D24" s="299">
        <f aca="true" t="shared" si="0" ref="D24:K24">SUM(D12:D23)</f>
        <v>2969.9966</v>
      </c>
      <c r="E24" s="136">
        <f t="shared" si="0"/>
        <v>2506</v>
      </c>
      <c r="F24" s="299">
        <f t="shared" si="0"/>
        <v>2969.9966</v>
      </c>
      <c r="G24" s="136">
        <f t="shared" si="0"/>
        <v>0</v>
      </c>
      <c r="H24" s="136">
        <f t="shared" si="0"/>
        <v>0</v>
      </c>
      <c r="I24" s="136">
        <f t="shared" si="0"/>
        <v>0</v>
      </c>
      <c r="J24" s="136">
        <f t="shared" si="0"/>
        <v>0</v>
      </c>
      <c r="K24" s="136">
        <f t="shared" si="0"/>
        <v>0</v>
      </c>
    </row>
    <row r="25" s="11" customFormat="1" ht="12.75">
      <c r="A25" s="9"/>
    </row>
    <row r="26" s="11" customFormat="1" ht="12.75">
      <c r="A26" s="9"/>
    </row>
    <row r="27" s="11" customFormat="1" ht="12.75">
      <c r="A27" s="9"/>
    </row>
    <row r="28" s="11" customFormat="1" ht="12.75">
      <c r="A28" s="9"/>
    </row>
    <row r="29" s="11" customFormat="1" ht="12.75">
      <c r="A29" s="9"/>
    </row>
    <row r="30" s="11" customFormat="1" ht="12.75">
      <c r="A30" s="9"/>
    </row>
    <row r="31" s="11" customFormat="1" ht="12.75">
      <c r="A31" s="9"/>
    </row>
    <row r="32" spans="1:10" ht="12.75">
      <c r="A32" s="13" t="s">
        <v>19</v>
      </c>
      <c r="B32" s="13"/>
      <c r="C32" s="13"/>
      <c r="D32" s="25"/>
      <c r="E32" s="25"/>
      <c r="F32" s="13"/>
      <c r="G32" s="13"/>
      <c r="I32" s="283" t="s">
        <v>902</v>
      </c>
      <c r="J32" s="14"/>
    </row>
    <row r="33" spans="4:10" ht="12.75">
      <c r="D33" s="11"/>
      <c r="E33" s="11"/>
      <c r="I33" s="283" t="s">
        <v>890</v>
      </c>
      <c r="J33" s="14"/>
    </row>
    <row r="34" spans="4:10" ht="12.75">
      <c r="D34" s="11"/>
      <c r="E34" s="11"/>
      <c r="I34" s="283" t="s">
        <v>892</v>
      </c>
      <c r="J34" s="14"/>
    </row>
    <row r="35" spans="4:10" ht="12.75">
      <c r="D35" s="11"/>
      <c r="E35" s="11"/>
      <c r="H35" s="27" t="s">
        <v>82</v>
      </c>
      <c r="J35" s="14"/>
    </row>
    <row r="36" s="14" customFormat="1" ht="12.75">
      <c r="A36" s="13"/>
    </row>
    <row r="37" spans="1:10" ht="12.75">
      <c r="A37" s="586"/>
      <c r="B37" s="586"/>
      <c r="C37" s="586"/>
      <c r="D37" s="586"/>
      <c r="E37" s="586"/>
      <c r="F37" s="586"/>
      <c r="G37" s="586"/>
      <c r="H37" s="586"/>
      <c r="I37" s="586"/>
      <c r="J37" s="586"/>
    </row>
  </sheetData>
  <sheetProtection/>
  <mergeCells count="16">
    <mergeCell ref="D1:E1"/>
    <mergeCell ref="I1:J1"/>
    <mergeCell ref="A5:K5"/>
    <mergeCell ref="E7:H7"/>
    <mergeCell ref="I7:K7"/>
    <mergeCell ref="A3:K3"/>
    <mergeCell ref="A2:K2"/>
    <mergeCell ref="K9:K10"/>
    <mergeCell ref="A37:J37"/>
    <mergeCell ref="C8:J8"/>
    <mergeCell ref="A9:A10"/>
    <mergeCell ref="B9:B10"/>
    <mergeCell ref="C9:D9"/>
    <mergeCell ref="E9:F9"/>
    <mergeCell ref="G9:H9"/>
    <mergeCell ref="I9:J9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88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zoomScaleSheetLayoutView="90" zoomScalePageLayoutView="0" workbookViewId="0" topLeftCell="A4">
      <selection activeCell="A1" sqref="A1"/>
    </sheetView>
  </sheetViews>
  <sheetFormatPr defaultColWidth="9.140625" defaultRowHeight="12.75"/>
  <cols>
    <col min="1" max="1" width="5.28125" style="0" customWidth="1"/>
    <col min="2" max="2" width="10.57421875" style="0" customWidth="1"/>
    <col min="3" max="11" width="13.421875" style="0" customWidth="1"/>
  </cols>
  <sheetData>
    <row r="1" spans="4:10" ht="15">
      <c r="D1" s="530"/>
      <c r="E1" s="530"/>
      <c r="H1" s="36"/>
      <c r="I1" s="616" t="s">
        <v>388</v>
      </c>
      <c r="J1" s="616"/>
    </row>
    <row r="2" spans="1:11" ht="15">
      <c r="A2" s="587" t="s">
        <v>0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</row>
    <row r="3" spans="1:11" ht="20.25">
      <c r="A3" s="535" t="s">
        <v>685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</row>
    <row r="5" spans="1:11" s="14" customFormat="1" ht="34.5" customHeight="1">
      <c r="A5" s="656" t="s">
        <v>447</v>
      </c>
      <c r="B5" s="656"/>
      <c r="C5" s="656"/>
      <c r="D5" s="656"/>
      <c r="E5" s="656"/>
      <c r="F5" s="656"/>
      <c r="G5" s="656"/>
      <c r="H5" s="656"/>
      <c r="I5" s="656"/>
      <c r="J5" s="656"/>
      <c r="K5" s="656"/>
    </row>
    <row r="6" spans="1:10" s="14" customFormat="1" ht="15.75" customHeight="1">
      <c r="A6" s="39"/>
      <c r="B6" s="39"/>
      <c r="C6" s="39"/>
      <c r="D6" s="39"/>
      <c r="E6" s="39"/>
      <c r="F6" s="39"/>
      <c r="G6" s="39"/>
      <c r="H6" s="39"/>
      <c r="I6" s="39"/>
      <c r="J6" s="39"/>
    </row>
    <row r="7" spans="1:11" s="14" customFormat="1" ht="12.75">
      <c r="A7" s="537" t="s">
        <v>893</v>
      </c>
      <c r="B7" s="537"/>
      <c r="E7" s="618"/>
      <c r="F7" s="618"/>
      <c r="G7" s="618"/>
      <c r="H7" s="618"/>
      <c r="I7" s="618" t="s">
        <v>822</v>
      </c>
      <c r="J7" s="618"/>
      <c r="K7" s="618"/>
    </row>
    <row r="8" spans="3:10" s="12" customFormat="1" ht="15.75" hidden="1">
      <c r="C8" s="587" t="s">
        <v>13</v>
      </c>
      <c r="D8" s="587"/>
      <c r="E8" s="587"/>
      <c r="F8" s="587"/>
      <c r="G8" s="587"/>
      <c r="H8" s="587"/>
      <c r="I8" s="587"/>
      <c r="J8" s="587"/>
    </row>
    <row r="9" spans="1:19" ht="30" customHeight="1">
      <c r="A9" s="581" t="s">
        <v>21</v>
      </c>
      <c r="B9" s="581" t="s">
        <v>34</v>
      </c>
      <c r="C9" s="588" t="s">
        <v>686</v>
      </c>
      <c r="D9" s="590"/>
      <c r="E9" s="588" t="s">
        <v>35</v>
      </c>
      <c r="F9" s="590"/>
      <c r="G9" s="588" t="s">
        <v>36</v>
      </c>
      <c r="H9" s="590"/>
      <c r="I9" s="546" t="s">
        <v>103</v>
      </c>
      <c r="J9" s="546"/>
      <c r="K9" s="581" t="s">
        <v>244</v>
      </c>
      <c r="R9" s="8"/>
      <c r="S9" s="11"/>
    </row>
    <row r="10" spans="1:11" s="13" customFormat="1" ht="51.75" customHeight="1">
      <c r="A10" s="582"/>
      <c r="B10" s="582"/>
      <c r="C10" s="269" t="s">
        <v>37</v>
      </c>
      <c r="D10" s="269" t="s">
        <v>102</v>
      </c>
      <c r="E10" s="269" t="s">
        <v>37</v>
      </c>
      <c r="F10" s="269" t="s">
        <v>102</v>
      </c>
      <c r="G10" s="269" t="s">
        <v>37</v>
      </c>
      <c r="H10" s="269" t="s">
        <v>102</v>
      </c>
      <c r="I10" s="269" t="s">
        <v>135</v>
      </c>
      <c r="J10" s="269" t="s">
        <v>136</v>
      </c>
      <c r="K10" s="582"/>
    </row>
    <row r="11" spans="1:11" ht="12.75">
      <c r="A11" s="310">
        <v>1</v>
      </c>
      <c r="B11" s="310">
        <v>2</v>
      </c>
      <c r="C11" s="310">
        <v>3</v>
      </c>
      <c r="D11" s="310">
        <v>4</v>
      </c>
      <c r="E11" s="310">
        <v>5</v>
      </c>
      <c r="F11" s="310">
        <v>6</v>
      </c>
      <c r="G11" s="310">
        <v>7</v>
      </c>
      <c r="H11" s="310">
        <v>8</v>
      </c>
      <c r="I11" s="310">
        <v>9</v>
      </c>
      <c r="J11" s="310">
        <v>10</v>
      </c>
      <c r="K11" s="136">
        <v>11</v>
      </c>
    </row>
    <row r="12" spans="1:11" ht="12.75">
      <c r="A12" s="307">
        <v>1</v>
      </c>
      <c r="B12" s="306" t="s">
        <v>861</v>
      </c>
      <c r="C12" s="307">
        <v>563</v>
      </c>
      <c r="D12" s="319">
        <v>580.61</v>
      </c>
      <c r="E12" s="320">
        <v>563</v>
      </c>
      <c r="F12" s="319">
        <v>580.61</v>
      </c>
      <c r="G12" s="127">
        <v>0</v>
      </c>
      <c r="H12" s="127">
        <f>G12*3.15</f>
        <v>0</v>
      </c>
      <c r="I12" s="127">
        <v>0</v>
      </c>
      <c r="J12" s="127">
        <v>0</v>
      </c>
      <c r="K12" s="127">
        <v>0</v>
      </c>
    </row>
    <row r="13" spans="1:11" ht="12.75">
      <c r="A13" s="307">
        <v>2</v>
      </c>
      <c r="B13" s="306" t="s">
        <v>862</v>
      </c>
      <c r="C13" s="307">
        <v>284</v>
      </c>
      <c r="D13" s="319">
        <v>326.83</v>
      </c>
      <c r="E13" s="320">
        <v>284</v>
      </c>
      <c r="F13" s="319">
        <v>326.83</v>
      </c>
      <c r="G13" s="127">
        <v>0</v>
      </c>
      <c r="H13" s="127">
        <f aca="true" t="shared" si="0" ref="H13:H19">G13*3.15</f>
        <v>0</v>
      </c>
      <c r="I13" s="127">
        <v>0</v>
      </c>
      <c r="J13" s="127">
        <v>0</v>
      </c>
      <c r="K13" s="127">
        <v>0</v>
      </c>
    </row>
    <row r="14" spans="1:11" ht="12.75">
      <c r="A14" s="307">
        <v>3</v>
      </c>
      <c r="B14" s="306" t="s">
        <v>863</v>
      </c>
      <c r="C14" s="307">
        <v>171</v>
      </c>
      <c r="D14" s="319">
        <v>206.24</v>
      </c>
      <c r="E14" s="320">
        <v>171</v>
      </c>
      <c r="F14" s="319">
        <v>206.24</v>
      </c>
      <c r="G14" s="127">
        <v>0</v>
      </c>
      <c r="H14" s="127">
        <f t="shared" si="0"/>
        <v>0</v>
      </c>
      <c r="I14" s="127">
        <v>0</v>
      </c>
      <c r="J14" s="127">
        <v>0</v>
      </c>
      <c r="K14" s="127">
        <v>0</v>
      </c>
    </row>
    <row r="15" spans="1:11" ht="12.75">
      <c r="A15" s="307">
        <v>4</v>
      </c>
      <c r="B15" s="306" t="s">
        <v>864</v>
      </c>
      <c r="C15" s="307">
        <v>375</v>
      </c>
      <c r="D15" s="319">
        <v>476.24</v>
      </c>
      <c r="E15" s="320">
        <v>375</v>
      </c>
      <c r="F15" s="319">
        <v>476.24</v>
      </c>
      <c r="G15" s="127">
        <v>0</v>
      </c>
      <c r="H15" s="127">
        <f t="shared" si="0"/>
        <v>0</v>
      </c>
      <c r="I15" s="127">
        <v>0</v>
      </c>
      <c r="J15" s="127">
        <v>0</v>
      </c>
      <c r="K15" s="127">
        <v>0</v>
      </c>
    </row>
    <row r="16" spans="1:11" ht="12.75">
      <c r="A16" s="307">
        <v>5</v>
      </c>
      <c r="B16" s="306" t="s">
        <v>865</v>
      </c>
      <c r="C16" s="307">
        <v>510</v>
      </c>
      <c r="D16" s="319">
        <v>636.72</v>
      </c>
      <c r="E16" s="320">
        <v>510</v>
      </c>
      <c r="F16" s="319">
        <v>636.72</v>
      </c>
      <c r="G16" s="127">
        <v>0</v>
      </c>
      <c r="H16" s="127">
        <f t="shared" si="0"/>
        <v>0</v>
      </c>
      <c r="I16" s="127">
        <v>0</v>
      </c>
      <c r="J16" s="127">
        <v>0</v>
      </c>
      <c r="K16" s="127">
        <v>0</v>
      </c>
    </row>
    <row r="17" spans="1:11" ht="12.75">
      <c r="A17" s="307">
        <v>6</v>
      </c>
      <c r="B17" s="306" t="s">
        <v>866</v>
      </c>
      <c r="C17" s="307">
        <v>259</v>
      </c>
      <c r="D17" s="319">
        <v>352.27</v>
      </c>
      <c r="E17" s="320">
        <v>259</v>
      </c>
      <c r="F17" s="319">
        <v>352.27</v>
      </c>
      <c r="G17" s="127">
        <v>0</v>
      </c>
      <c r="H17" s="127">
        <f t="shared" si="0"/>
        <v>0</v>
      </c>
      <c r="I17" s="127">
        <v>0</v>
      </c>
      <c r="J17" s="127">
        <v>0</v>
      </c>
      <c r="K17" s="127">
        <v>0</v>
      </c>
    </row>
    <row r="18" spans="1:11" ht="12.75">
      <c r="A18" s="307">
        <v>7</v>
      </c>
      <c r="B18" s="306" t="s">
        <v>873</v>
      </c>
      <c r="C18" s="307">
        <v>192</v>
      </c>
      <c r="D18" s="319">
        <v>218.63</v>
      </c>
      <c r="E18" s="320">
        <v>192</v>
      </c>
      <c r="F18" s="319">
        <v>218.63</v>
      </c>
      <c r="G18" s="127">
        <v>0</v>
      </c>
      <c r="H18" s="127">
        <f t="shared" si="0"/>
        <v>0</v>
      </c>
      <c r="I18" s="127">
        <v>0</v>
      </c>
      <c r="J18" s="127">
        <v>0</v>
      </c>
      <c r="K18" s="127">
        <v>0</v>
      </c>
    </row>
    <row r="19" spans="1:11" ht="12.75">
      <c r="A19" s="307">
        <v>8</v>
      </c>
      <c r="B19" s="306" t="s">
        <v>868</v>
      </c>
      <c r="C19" s="307">
        <v>152</v>
      </c>
      <c r="D19" s="319">
        <v>172.46</v>
      </c>
      <c r="E19" s="320">
        <v>152</v>
      </c>
      <c r="F19" s="319">
        <v>172.46</v>
      </c>
      <c r="G19" s="127">
        <v>0</v>
      </c>
      <c r="H19" s="127">
        <f t="shared" si="0"/>
        <v>0</v>
      </c>
      <c r="I19" s="127">
        <v>0</v>
      </c>
      <c r="J19" s="127">
        <v>0</v>
      </c>
      <c r="K19" s="127">
        <v>0</v>
      </c>
    </row>
    <row r="20" spans="1:11" ht="12.75">
      <c r="A20" s="317" t="s">
        <v>38</v>
      </c>
      <c r="B20" s="318" t="s">
        <v>16</v>
      </c>
      <c r="C20" s="321">
        <f aca="true" t="shared" si="1" ref="C20:H20">SUM(C12:C19)</f>
        <v>2506</v>
      </c>
      <c r="D20" s="322">
        <f t="shared" si="1"/>
        <v>2970.0000000000005</v>
      </c>
      <c r="E20" s="323">
        <f t="shared" si="1"/>
        <v>2506</v>
      </c>
      <c r="F20" s="322">
        <f t="shared" si="1"/>
        <v>2970.0000000000005</v>
      </c>
      <c r="G20" s="136">
        <f t="shared" si="1"/>
        <v>0</v>
      </c>
      <c r="H20" s="136">
        <f t="shared" si="1"/>
        <v>0</v>
      </c>
      <c r="I20" s="136">
        <v>0</v>
      </c>
      <c r="J20" s="136">
        <v>0</v>
      </c>
      <c r="K20" s="136">
        <v>0</v>
      </c>
    </row>
    <row r="21" s="11" customFormat="1" ht="12.75">
      <c r="A21" s="9" t="s">
        <v>39</v>
      </c>
    </row>
    <row r="22" s="11" customFormat="1" ht="12.75">
      <c r="A22" s="9"/>
    </row>
    <row r="23" s="11" customFormat="1" ht="12.75">
      <c r="A23" s="9"/>
    </row>
    <row r="24" s="11" customFormat="1" ht="12.75">
      <c r="A24" s="9"/>
    </row>
    <row r="25" spans="1:10" ht="12.75">
      <c r="A25" s="13" t="s">
        <v>19</v>
      </c>
      <c r="B25" s="13"/>
      <c r="C25" s="13"/>
      <c r="D25" s="25"/>
      <c r="E25" s="25"/>
      <c r="F25" s="13"/>
      <c r="G25" s="13"/>
      <c r="I25" s="283" t="s">
        <v>902</v>
      </c>
      <c r="J25" s="14"/>
    </row>
    <row r="26" spans="4:10" ht="12.75">
      <c r="D26" s="11"/>
      <c r="E26" s="11"/>
      <c r="I26" s="283" t="s">
        <v>890</v>
      </c>
      <c r="J26" s="14"/>
    </row>
    <row r="27" spans="4:10" ht="12.75">
      <c r="D27" s="11"/>
      <c r="E27" s="11"/>
      <c r="I27" s="283" t="s">
        <v>892</v>
      </c>
      <c r="J27" s="14"/>
    </row>
    <row r="28" spans="4:10" ht="12.75">
      <c r="D28" s="11"/>
      <c r="E28" s="11"/>
      <c r="H28" s="27" t="s">
        <v>82</v>
      </c>
      <c r="J28" s="14"/>
    </row>
    <row r="29" s="14" customFormat="1" ht="12.75">
      <c r="A29" s="13"/>
    </row>
    <row r="30" spans="1:10" ht="12.75">
      <c r="A30" s="586"/>
      <c r="B30" s="586"/>
      <c r="C30" s="586"/>
      <c r="D30" s="586"/>
      <c r="E30" s="586"/>
      <c r="F30" s="586"/>
      <c r="G30" s="586"/>
      <c r="H30" s="586"/>
      <c r="I30" s="586"/>
      <c r="J30" s="586"/>
    </row>
  </sheetData>
  <sheetProtection/>
  <mergeCells count="17">
    <mergeCell ref="A30:J30"/>
    <mergeCell ref="E9:F9"/>
    <mergeCell ref="C9:D9"/>
    <mergeCell ref="K9:K10"/>
    <mergeCell ref="C8:J8"/>
    <mergeCell ref="E7:H7"/>
    <mergeCell ref="I7:K7"/>
    <mergeCell ref="A7:B7"/>
    <mergeCell ref="B9:B10"/>
    <mergeCell ref="I1:J1"/>
    <mergeCell ref="G9:H9"/>
    <mergeCell ref="I9:J9"/>
    <mergeCell ref="D1:E1"/>
    <mergeCell ref="A9:A10"/>
    <mergeCell ref="A2:K2"/>
    <mergeCell ref="A3:K3"/>
    <mergeCell ref="A5:K5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97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SheetLayoutView="90" zoomScalePageLayoutView="0" workbookViewId="0" topLeftCell="A1">
      <selection activeCell="L21" sqref="L21"/>
    </sheetView>
  </sheetViews>
  <sheetFormatPr defaultColWidth="9.140625" defaultRowHeight="12.75"/>
  <cols>
    <col min="1" max="1" width="5.8515625" style="0" customWidth="1"/>
    <col min="2" max="2" width="19.00390625" style="0" customWidth="1"/>
    <col min="3" max="11" width="14.28125" style="0" customWidth="1"/>
  </cols>
  <sheetData>
    <row r="1" spans="4:11" ht="22.5" customHeight="1">
      <c r="D1" s="530"/>
      <c r="E1" s="530"/>
      <c r="H1" s="36"/>
      <c r="J1" s="616" t="s">
        <v>67</v>
      </c>
      <c r="K1" s="616"/>
    </row>
    <row r="2" spans="1:11" ht="15">
      <c r="A2" s="587" t="s">
        <v>0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</row>
    <row r="3" spans="1:11" ht="18">
      <c r="A3" s="596" t="s">
        <v>651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</row>
    <row r="4" ht="10.5" customHeight="1"/>
    <row r="5" spans="1:12" s="14" customFormat="1" ht="15.75" customHeight="1">
      <c r="A5" s="657" t="s">
        <v>448</v>
      </c>
      <c r="B5" s="657"/>
      <c r="C5" s="657"/>
      <c r="D5" s="657"/>
      <c r="E5" s="657"/>
      <c r="F5" s="657"/>
      <c r="G5" s="657"/>
      <c r="H5" s="657"/>
      <c r="I5" s="657"/>
      <c r="J5" s="657"/>
      <c r="K5" s="657"/>
      <c r="L5" s="416"/>
    </row>
    <row r="6" spans="1:10" s="14" customFormat="1" ht="15.75" customHeight="1">
      <c r="A6" s="39"/>
      <c r="B6" s="39"/>
      <c r="C6" s="39"/>
      <c r="D6" s="39"/>
      <c r="E6" s="39"/>
      <c r="F6" s="39"/>
      <c r="G6" s="39"/>
      <c r="H6" s="39"/>
      <c r="I6" s="39"/>
      <c r="J6" s="39"/>
    </row>
    <row r="7" spans="1:11" s="14" customFormat="1" ht="12.75">
      <c r="A7" s="537" t="s">
        <v>893</v>
      </c>
      <c r="B7" s="537"/>
      <c r="I7" s="618" t="s">
        <v>822</v>
      </c>
      <c r="J7" s="618"/>
      <c r="K7" s="618"/>
    </row>
    <row r="8" spans="3:10" s="12" customFormat="1" ht="15.75" hidden="1">
      <c r="C8" s="587" t="s">
        <v>13</v>
      </c>
      <c r="D8" s="587"/>
      <c r="E8" s="587"/>
      <c r="F8" s="587"/>
      <c r="G8" s="587"/>
      <c r="H8" s="587"/>
      <c r="I8" s="587"/>
      <c r="J8" s="587"/>
    </row>
    <row r="9" spans="1:19" ht="30" customHeight="1">
      <c r="A9" s="581" t="s">
        <v>21</v>
      </c>
      <c r="B9" s="581" t="s">
        <v>34</v>
      </c>
      <c r="C9" s="588" t="s">
        <v>687</v>
      </c>
      <c r="D9" s="590"/>
      <c r="E9" s="588" t="s">
        <v>488</v>
      </c>
      <c r="F9" s="590"/>
      <c r="G9" s="588" t="s">
        <v>36</v>
      </c>
      <c r="H9" s="590"/>
      <c r="I9" s="546" t="s">
        <v>103</v>
      </c>
      <c r="J9" s="546"/>
      <c r="K9" s="581" t="s">
        <v>245</v>
      </c>
      <c r="R9" s="8"/>
      <c r="S9" s="11"/>
    </row>
    <row r="10" spans="1:11" s="13" customFormat="1" ht="46.5" customHeight="1">
      <c r="A10" s="582"/>
      <c r="B10" s="582"/>
      <c r="C10" s="269" t="s">
        <v>37</v>
      </c>
      <c r="D10" s="269" t="s">
        <v>102</v>
      </c>
      <c r="E10" s="269" t="s">
        <v>37</v>
      </c>
      <c r="F10" s="269" t="s">
        <v>102</v>
      </c>
      <c r="G10" s="269" t="s">
        <v>37</v>
      </c>
      <c r="H10" s="269" t="s">
        <v>102</v>
      </c>
      <c r="I10" s="269" t="s">
        <v>135</v>
      </c>
      <c r="J10" s="269" t="s">
        <v>136</v>
      </c>
      <c r="K10" s="582"/>
    </row>
    <row r="11" spans="1:11" ht="12.75">
      <c r="A11" s="274">
        <v>1</v>
      </c>
      <c r="B11" s="274">
        <v>2</v>
      </c>
      <c r="C11" s="274">
        <v>3</v>
      </c>
      <c r="D11" s="274">
        <v>4</v>
      </c>
      <c r="E11" s="274">
        <v>5</v>
      </c>
      <c r="F11" s="274">
        <v>6</v>
      </c>
      <c r="G11" s="274">
        <v>7</v>
      </c>
      <c r="H11" s="274">
        <v>8</v>
      </c>
      <c r="I11" s="274">
        <v>9</v>
      </c>
      <c r="J11" s="274">
        <v>10</v>
      </c>
      <c r="K11" s="274">
        <v>11</v>
      </c>
    </row>
    <row r="12" spans="1:11" ht="12.75">
      <c r="A12" s="307">
        <v>1</v>
      </c>
      <c r="B12" s="306" t="s">
        <v>861</v>
      </c>
      <c r="C12" s="307">
        <v>523</v>
      </c>
      <c r="D12" s="319">
        <f>C12*5000/100000</f>
        <v>26.15</v>
      </c>
      <c r="E12" s="307">
        <v>498</v>
      </c>
      <c r="F12" s="319">
        <f>E12*5000/100000</f>
        <v>24.9</v>
      </c>
      <c r="G12" s="307">
        <v>25</v>
      </c>
      <c r="H12" s="324">
        <f>(G12*5000)/100000</f>
        <v>1.25</v>
      </c>
      <c r="I12" s="274">
        <v>0</v>
      </c>
      <c r="J12" s="274">
        <v>0</v>
      </c>
      <c r="K12" s="274">
        <v>0</v>
      </c>
    </row>
    <row r="13" spans="1:11" ht="12.75">
      <c r="A13" s="307">
        <v>2</v>
      </c>
      <c r="B13" s="306" t="s">
        <v>862</v>
      </c>
      <c r="C13" s="307">
        <v>263</v>
      </c>
      <c r="D13" s="319">
        <f aca="true" t="shared" si="0" ref="D13:F19">C13*5000/100000</f>
        <v>13.15</v>
      </c>
      <c r="E13" s="307">
        <v>256</v>
      </c>
      <c r="F13" s="319">
        <f t="shared" si="0"/>
        <v>12.8</v>
      </c>
      <c r="G13" s="307">
        <v>7</v>
      </c>
      <c r="H13" s="324">
        <f aca="true" t="shared" si="1" ref="H13:H19">(G13*5000)/100000</f>
        <v>0.35</v>
      </c>
      <c r="I13" s="274">
        <v>0</v>
      </c>
      <c r="J13" s="274">
        <v>0</v>
      </c>
      <c r="K13" s="274">
        <v>0</v>
      </c>
    </row>
    <row r="14" spans="1:11" ht="12.75">
      <c r="A14" s="307">
        <v>3</v>
      </c>
      <c r="B14" s="306" t="s">
        <v>863</v>
      </c>
      <c r="C14" s="307">
        <v>178</v>
      </c>
      <c r="D14" s="319">
        <f t="shared" si="0"/>
        <v>8.9</v>
      </c>
      <c r="E14" s="307">
        <v>170</v>
      </c>
      <c r="F14" s="319">
        <f t="shared" si="0"/>
        <v>8.5</v>
      </c>
      <c r="G14" s="307">
        <v>8</v>
      </c>
      <c r="H14" s="324">
        <f t="shared" si="1"/>
        <v>0.4</v>
      </c>
      <c r="I14" s="274">
        <v>0</v>
      </c>
      <c r="J14" s="274">
        <v>0</v>
      </c>
      <c r="K14" s="274">
        <v>0</v>
      </c>
    </row>
    <row r="15" spans="1:11" ht="12.75">
      <c r="A15" s="307">
        <v>4</v>
      </c>
      <c r="B15" s="306" t="s">
        <v>864</v>
      </c>
      <c r="C15" s="307">
        <v>416</v>
      </c>
      <c r="D15" s="319">
        <f t="shared" si="0"/>
        <v>20.8</v>
      </c>
      <c r="E15" s="307">
        <v>396</v>
      </c>
      <c r="F15" s="319">
        <f t="shared" si="0"/>
        <v>19.8</v>
      </c>
      <c r="G15" s="307">
        <v>20</v>
      </c>
      <c r="H15" s="324">
        <f t="shared" si="1"/>
        <v>1</v>
      </c>
      <c r="I15" s="274">
        <v>0</v>
      </c>
      <c r="J15" s="274">
        <v>0</v>
      </c>
      <c r="K15" s="274">
        <v>0</v>
      </c>
    </row>
    <row r="16" spans="1:11" ht="12.75">
      <c r="A16" s="307">
        <v>5</v>
      </c>
      <c r="B16" s="306" t="s">
        <v>865</v>
      </c>
      <c r="C16" s="307">
        <v>549</v>
      </c>
      <c r="D16" s="319">
        <f t="shared" si="0"/>
        <v>27.45</v>
      </c>
      <c r="E16" s="307">
        <v>506</v>
      </c>
      <c r="F16" s="319">
        <f t="shared" si="0"/>
        <v>25.3</v>
      </c>
      <c r="G16" s="307">
        <v>43</v>
      </c>
      <c r="H16" s="324">
        <f t="shared" si="1"/>
        <v>2.15</v>
      </c>
      <c r="I16" s="274">
        <v>0</v>
      </c>
      <c r="J16" s="274">
        <v>0</v>
      </c>
      <c r="K16" s="274">
        <v>0</v>
      </c>
    </row>
    <row r="17" spans="1:11" ht="12.75">
      <c r="A17" s="307">
        <v>6</v>
      </c>
      <c r="B17" s="306" t="s">
        <v>866</v>
      </c>
      <c r="C17" s="307">
        <v>286</v>
      </c>
      <c r="D17" s="319">
        <f t="shared" si="0"/>
        <v>14.3</v>
      </c>
      <c r="E17" s="307">
        <v>278</v>
      </c>
      <c r="F17" s="319">
        <f t="shared" si="0"/>
        <v>13.9</v>
      </c>
      <c r="G17" s="307">
        <v>8</v>
      </c>
      <c r="H17" s="324">
        <f t="shared" si="1"/>
        <v>0.4</v>
      </c>
      <c r="I17" s="274">
        <v>0</v>
      </c>
      <c r="J17" s="274">
        <v>0</v>
      </c>
      <c r="K17" s="274">
        <v>0</v>
      </c>
    </row>
    <row r="18" spans="1:11" ht="12.75">
      <c r="A18" s="307">
        <v>7</v>
      </c>
      <c r="B18" s="306" t="s">
        <v>873</v>
      </c>
      <c r="C18" s="307">
        <v>191</v>
      </c>
      <c r="D18" s="319">
        <f t="shared" si="0"/>
        <v>9.55</v>
      </c>
      <c r="E18" s="307">
        <v>189</v>
      </c>
      <c r="F18" s="319">
        <f t="shared" si="0"/>
        <v>9.45</v>
      </c>
      <c r="G18" s="307">
        <v>2</v>
      </c>
      <c r="H18" s="324">
        <f t="shared" si="1"/>
        <v>0.1</v>
      </c>
      <c r="I18" s="274">
        <v>0</v>
      </c>
      <c r="J18" s="274">
        <v>0</v>
      </c>
      <c r="K18" s="274">
        <v>0</v>
      </c>
    </row>
    <row r="19" spans="1:11" ht="12.75">
      <c r="A19" s="307">
        <v>8</v>
      </c>
      <c r="B19" s="306" t="s">
        <v>868</v>
      </c>
      <c r="C19" s="307">
        <v>142</v>
      </c>
      <c r="D19" s="319">
        <f t="shared" si="0"/>
        <v>7.1</v>
      </c>
      <c r="E19" s="307">
        <v>135</v>
      </c>
      <c r="F19" s="319">
        <f t="shared" si="0"/>
        <v>6.75</v>
      </c>
      <c r="G19" s="307">
        <v>7</v>
      </c>
      <c r="H19" s="324">
        <f t="shared" si="1"/>
        <v>0.35</v>
      </c>
      <c r="I19" s="274">
        <v>0</v>
      </c>
      <c r="J19" s="274">
        <v>0</v>
      </c>
      <c r="K19" s="274">
        <v>0</v>
      </c>
    </row>
    <row r="20" spans="1:11" ht="12.75">
      <c r="A20" s="317" t="s">
        <v>38</v>
      </c>
      <c r="B20" s="318" t="s">
        <v>16</v>
      </c>
      <c r="C20" s="321">
        <f aca="true" t="shared" si="2" ref="C20:J20">SUM(C12:C19)</f>
        <v>2548</v>
      </c>
      <c r="D20" s="322">
        <f t="shared" si="2"/>
        <v>127.39999999999999</v>
      </c>
      <c r="E20" s="321">
        <f t="shared" si="2"/>
        <v>2428</v>
      </c>
      <c r="F20" s="322">
        <f t="shared" si="2"/>
        <v>121.4</v>
      </c>
      <c r="G20" s="136">
        <f t="shared" si="2"/>
        <v>120</v>
      </c>
      <c r="H20" s="299">
        <f t="shared" si="2"/>
        <v>6</v>
      </c>
      <c r="I20" s="136">
        <f t="shared" si="2"/>
        <v>0</v>
      </c>
      <c r="J20" s="299">
        <f t="shared" si="2"/>
        <v>0</v>
      </c>
      <c r="K20" s="274">
        <v>0</v>
      </c>
    </row>
    <row r="21" s="11" customFormat="1" ht="12.75"/>
    <row r="22" s="11" customFormat="1" ht="12.75">
      <c r="A22" s="9" t="s">
        <v>39</v>
      </c>
    </row>
    <row r="23" s="11" customFormat="1" ht="12.75">
      <c r="A23" s="9"/>
    </row>
    <row r="24" s="11" customFormat="1" ht="12.75">
      <c r="A24" s="9"/>
    </row>
    <row r="25" s="11" customFormat="1" ht="12.75">
      <c r="A25" s="9"/>
    </row>
    <row r="26" spans="3:6" ht="15.75" customHeight="1">
      <c r="C26" s="658"/>
      <c r="D26" s="658"/>
      <c r="E26" s="658"/>
      <c r="F26" s="658"/>
    </row>
    <row r="27" spans="1:10" ht="12.75">
      <c r="A27" s="13" t="s">
        <v>19</v>
      </c>
      <c r="B27" s="13"/>
      <c r="C27" s="13"/>
      <c r="D27" s="25"/>
      <c r="E27" s="25"/>
      <c r="F27" s="13"/>
      <c r="G27" s="13"/>
      <c r="I27" s="283" t="s">
        <v>902</v>
      </c>
      <c r="J27" s="14"/>
    </row>
    <row r="28" spans="4:10" ht="12.75">
      <c r="D28" s="11"/>
      <c r="E28" s="11"/>
      <c r="I28" s="283" t="s">
        <v>890</v>
      </c>
      <c r="J28" s="14"/>
    </row>
    <row r="29" spans="4:10" ht="12.75">
      <c r="D29" s="11"/>
      <c r="E29" s="11"/>
      <c r="I29" s="283" t="s">
        <v>892</v>
      </c>
      <c r="J29" s="14"/>
    </row>
    <row r="30" spans="4:10" ht="12.75">
      <c r="D30" s="11"/>
      <c r="E30" s="11"/>
      <c r="H30" s="27" t="s">
        <v>82</v>
      </c>
      <c r="J30" s="14"/>
    </row>
    <row r="31" s="14" customFormat="1" ht="12.75">
      <c r="A31" s="13"/>
    </row>
    <row r="32" spans="1:10" ht="12.75">
      <c r="A32" s="586"/>
      <c r="B32" s="586"/>
      <c r="C32" s="586"/>
      <c r="D32" s="586"/>
      <c r="E32" s="586"/>
      <c r="F32" s="586"/>
      <c r="G32" s="586"/>
      <c r="H32" s="586"/>
      <c r="I32" s="586"/>
      <c r="J32" s="586"/>
    </row>
  </sheetData>
  <sheetProtection/>
  <mergeCells count="17">
    <mergeCell ref="K9:K10"/>
    <mergeCell ref="C26:F26"/>
    <mergeCell ref="A7:B7"/>
    <mergeCell ref="A32:J32"/>
    <mergeCell ref="I7:K7"/>
    <mergeCell ref="C8:J8"/>
    <mergeCell ref="A9:A10"/>
    <mergeCell ref="J1:K1"/>
    <mergeCell ref="I9:J9"/>
    <mergeCell ref="D1:E1"/>
    <mergeCell ref="A2:K2"/>
    <mergeCell ref="A3:K3"/>
    <mergeCell ref="A5:K5"/>
    <mergeCell ref="B9:B10"/>
    <mergeCell ref="E9:F9"/>
    <mergeCell ref="G9:H9"/>
    <mergeCell ref="C9:D9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87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12.421875" style="0" customWidth="1"/>
    <col min="3" max="11" width="13.421875" style="0" customWidth="1"/>
  </cols>
  <sheetData>
    <row r="1" spans="4:11" ht="19.5" customHeight="1">
      <c r="D1" s="530"/>
      <c r="E1" s="530"/>
      <c r="H1" s="36"/>
      <c r="J1" s="616" t="s">
        <v>489</v>
      </c>
      <c r="K1" s="616"/>
    </row>
    <row r="2" spans="1:11" ht="15">
      <c r="A2" s="587" t="s">
        <v>0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</row>
    <row r="3" spans="1:11" ht="18">
      <c r="A3" s="596" t="s">
        <v>651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</row>
    <row r="4" ht="10.5" customHeight="1"/>
    <row r="5" spans="1:12" s="14" customFormat="1" ht="15.75" customHeight="1">
      <c r="A5" s="659" t="s">
        <v>499</v>
      </c>
      <c r="B5" s="659"/>
      <c r="C5" s="659"/>
      <c r="D5" s="659"/>
      <c r="E5" s="659"/>
      <c r="F5" s="659"/>
      <c r="G5" s="659"/>
      <c r="H5" s="659"/>
      <c r="I5" s="659"/>
      <c r="J5" s="659"/>
      <c r="K5" s="659"/>
      <c r="L5" s="461"/>
    </row>
    <row r="6" spans="1:10" s="14" customFormat="1" ht="15.75" customHeight="1">
      <c r="A6" s="39"/>
      <c r="B6" s="39"/>
      <c r="C6" s="39"/>
      <c r="D6" s="39"/>
      <c r="E6" s="39"/>
      <c r="F6" s="39"/>
      <c r="G6" s="39"/>
      <c r="H6" s="39"/>
      <c r="I6" s="39"/>
      <c r="J6" s="39"/>
    </row>
    <row r="7" spans="1:11" s="14" customFormat="1" ht="12.75">
      <c r="A7" s="29" t="s">
        <v>893</v>
      </c>
      <c r="B7" s="29"/>
      <c r="I7" s="618" t="s">
        <v>823</v>
      </c>
      <c r="J7" s="618"/>
      <c r="K7" s="618"/>
    </row>
    <row r="8" spans="3:10" s="12" customFormat="1" ht="15.75" hidden="1">
      <c r="C8" s="587" t="s">
        <v>13</v>
      </c>
      <c r="D8" s="587"/>
      <c r="E8" s="587"/>
      <c r="F8" s="587"/>
      <c r="G8" s="587"/>
      <c r="H8" s="587"/>
      <c r="I8" s="587"/>
      <c r="J8" s="587"/>
    </row>
    <row r="9" spans="1:19" ht="31.5" customHeight="1">
      <c r="A9" s="581" t="s">
        <v>21</v>
      </c>
      <c r="B9" s="581" t="s">
        <v>34</v>
      </c>
      <c r="C9" s="588" t="s">
        <v>760</v>
      </c>
      <c r="D9" s="590"/>
      <c r="E9" s="588" t="s">
        <v>488</v>
      </c>
      <c r="F9" s="590"/>
      <c r="G9" s="588" t="s">
        <v>36</v>
      </c>
      <c r="H9" s="590"/>
      <c r="I9" s="546" t="s">
        <v>103</v>
      </c>
      <c r="J9" s="546"/>
      <c r="K9" s="581" t="s">
        <v>526</v>
      </c>
      <c r="R9" s="8"/>
      <c r="S9" s="11"/>
    </row>
    <row r="10" spans="1:11" s="13" customFormat="1" ht="54" customHeight="1">
      <c r="A10" s="582"/>
      <c r="B10" s="582"/>
      <c r="C10" s="269" t="s">
        <v>37</v>
      </c>
      <c r="D10" s="269" t="s">
        <v>102</v>
      </c>
      <c r="E10" s="269" t="s">
        <v>37</v>
      </c>
      <c r="F10" s="269" t="s">
        <v>102</v>
      </c>
      <c r="G10" s="269" t="s">
        <v>37</v>
      </c>
      <c r="H10" s="269" t="s">
        <v>102</v>
      </c>
      <c r="I10" s="269" t="s">
        <v>135</v>
      </c>
      <c r="J10" s="269" t="s">
        <v>136</v>
      </c>
      <c r="K10" s="582"/>
    </row>
    <row r="11" spans="1:11" ht="12.75">
      <c r="A11" s="243">
        <v>1</v>
      </c>
      <c r="B11" s="243">
        <v>2</v>
      </c>
      <c r="C11" s="243">
        <v>3</v>
      </c>
      <c r="D11" s="243">
        <v>4</v>
      </c>
      <c r="E11" s="243">
        <v>5</v>
      </c>
      <c r="F11" s="243">
        <v>6</v>
      </c>
      <c r="G11" s="243">
        <v>7</v>
      </c>
      <c r="H11" s="243">
        <v>8</v>
      </c>
      <c r="I11" s="243">
        <v>9</v>
      </c>
      <c r="J11" s="243">
        <v>10</v>
      </c>
      <c r="K11" s="243">
        <v>11</v>
      </c>
    </row>
    <row r="12" spans="1:11" ht="12.75">
      <c r="A12" s="325">
        <v>1</v>
      </c>
      <c r="B12" s="326" t="s">
        <v>861</v>
      </c>
      <c r="C12" s="325">
        <v>462</v>
      </c>
      <c r="D12" s="324">
        <f aca="true" t="shared" si="0" ref="D12:D19">(C12*5000)/100000</f>
        <v>23.1</v>
      </c>
      <c r="E12" s="325">
        <v>462</v>
      </c>
      <c r="F12" s="324">
        <f aca="true" t="shared" si="1" ref="F12:H19">(E12*5000)/100000</f>
        <v>23.1</v>
      </c>
      <c r="G12" s="307">
        <v>0</v>
      </c>
      <c r="H12" s="324">
        <f>(G12*5000)/100000</f>
        <v>0</v>
      </c>
      <c r="I12" s="307">
        <v>0</v>
      </c>
      <c r="J12" s="319">
        <f>(I12*5000)/100000</f>
        <v>0</v>
      </c>
      <c r="K12" s="307">
        <v>0</v>
      </c>
    </row>
    <row r="13" spans="1:11" ht="12.75">
      <c r="A13" s="325">
        <v>2</v>
      </c>
      <c r="B13" s="326" t="s">
        <v>862</v>
      </c>
      <c r="C13" s="325">
        <v>239</v>
      </c>
      <c r="D13" s="324">
        <f t="shared" si="0"/>
        <v>11.95</v>
      </c>
      <c r="E13" s="325">
        <v>239</v>
      </c>
      <c r="F13" s="324">
        <f t="shared" si="1"/>
        <v>11.95</v>
      </c>
      <c r="G13" s="307">
        <v>0</v>
      </c>
      <c r="H13" s="324">
        <f t="shared" si="1"/>
        <v>0</v>
      </c>
      <c r="I13" s="307">
        <v>0</v>
      </c>
      <c r="J13" s="319">
        <f aca="true" t="shared" si="2" ref="J13:J19">(I13*5000)/100000</f>
        <v>0</v>
      </c>
      <c r="K13" s="307">
        <v>0</v>
      </c>
    </row>
    <row r="14" spans="1:11" ht="12.75">
      <c r="A14" s="325">
        <v>3</v>
      </c>
      <c r="B14" s="326" t="s">
        <v>863</v>
      </c>
      <c r="C14" s="325">
        <v>136</v>
      </c>
      <c r="D14" s="324">
        <f t="shared" si="0"/>
        <v>6.8</v>
      </c>
      <c r="E14" s="325">
        <v>136</v>
      </c>
      <c r="F14" s="324">
        <f t="shared" si="1"/>
        <v>6.8</v>
      </c>
      <c r="G14" s="307">
        <v>0</v>
      </c>
      <c r="H14" s="324">
        <f t="shared" si="1"/>
        <v>0</v>
      </c>
      <c r="I14" s="307">
        <v>0</v>
      </c>
      <c r="J14" s="319">
        <f t="shared" si="2"/>
        <v>0</v>
      </c>
      <c r="K14" s="307">
        <v>0</v>
      </c>
    </row>
    <row r="15" spans="1:11" ht="12.75">
      <c r="A15" s="325">
        <v>4</v>
      </c>
      <c r="B15" s="326" t="s">
        <v>864</v>
      </c>
      <c r="C15" s="325">
        <v>455</v>
      </c>
      <c r="D15" s="324">
        <f t="shared" si="0"/>
        <v>22.75</v>
      </c>
      <c r="E15" s="325">
        <v>455</v>
      </c>
      <c r="F15" s="324">
        <f t="shared" si="1"/>
        <v>22.75</v>
      </c>
      <c r="G15" s="307">
        <v>0</v>
      </c>
      <c r="H15" s="324">
        <f t="shared" si="1"/>
        <v>0</v>
      </c>
      <c r="I15" s="307">
        <v>0</v>
      </c>
      <c r="J15" s="319">
        <f t="shared" si="2"/>
        <v>0</v>
      </c>
      <c r="K15" s="307">
        <v>0</v>
      </c>
    </row>
    <row r="16" spans="1:11" ht="12.75">
      <c r="A16" s="325">
        <v>5</v>
      </c>
      <c r="B16" s="326" t="s">
        <v>865</v>
      </c>
      <c r="C16" s="325">
        <v>505</v>
      </c>
      <c r="D16" s="324">
        <f t="shared" si="0"/>
        <v>25.25</v>
      </c>
      <c r="E16" s="325">
        <v>505</v>
      </c>
      <c r="F16" s="324">
        <f t="shared" si="1"/>
        <v>25.25</v>
      </c>
      <c r="G16" s="307">
        <v>0</v>
      </c>
      <c r="H16" s="324">
        <f t="shared" si="1"/>
        <v>0</v>
      </c>
      <c r="I16" s="307">
        <v>0</v>
      </c>
      <c r="J16" s="319">
        <f t="shared" si="2"/>
        <v>0</v>
      </c>
      <c r="K16" s="307">
        <v>0</v>
      </c>
    </row>
    <row r="17" spans="1:11" ht="12.75">
      <c r="A17" s="325">
        <v>6</v>
      </c>
      <c r="B17" s="326" t="s">
        <v>866</v>
      </c>
      <c r="C17" s="325">
        <v>241</v>
      </c>
      <c r="D17" s="324">
        <f>C17*5000/100000</f>
        <v>12.05</v>
      </c>
      <c r="E17" s="325">
        <v>241</v>
      </c>
      <c r="F17" s="324">
        <f t="shared" si="1"/>
        <v>12.05</v>
      </c>
      <c r="G17" s="307">
        <v>0</v>
      </c>
      <c r="H17" s="324">
        <f t="shared" si="1"/>
        <v>0</v>
      </c>
      <c r="I17" s="307">
        <v>0</v>
      </c>
      <c r="J17" s="319">
        <f t="shared" si="2"/>
        <v>0</v>
      </c>
      <c r="K17" s="307">
        <v>0</v>
      </c>
    </row>
    <row r="18" spans="1:11" ht="12.75">
      <c r="A18" s="325">
        <v>7</v>
      </c>
      <c r="B18" s="326" t="s">
        <v>873</v>
      </c>
      <c r="C18" s="325">
        <v>158</v>
      </c>
      <c r="D18" s="324">
        <f t="shared" si="0"/>
        <v>7.9</v>
      </c>
      <c r="E18" s="325">
        <v>158</v>
      </c>
      <c r="F18" s="324">
        <f t="shared" si="1"/>
        <v>7.9</v>
      </c>
      <c r="G18" s="307">
        <v>0</v>
      </c>
      <c r="H18" s="324">
        <f t="shared" si="1"/>
        <v>0</v>
      </c>
      <c r="I18" s="307">
        <v>0</v>
      </c>
      <c r="J18" s="319">
        <f t="shared" si="2"/>
        <v>0</v>
      </c>
      <c r="K18" s="307">
        <v>0</v>
      </c>
    </row>
    <row r="19" spans="1:11" ht="12.75">
      <c r="A19" s="325">
        <v>8</v>
      </c>
      <c r="B19" s="326" t="s">
        <v>868</v>
      </c>
      <c r="C19" s="325">
        <v>113</v>
      </c>
      <c r="D19" s="324">
        <f t="shared" si="0"/>
        <v>5.65</v>
      </c>
      <c r="E19" s="325">
        <v>113</v>
      </c>
      <c r="F19" s="324">
        <f t="shared" si="1"/>
        <v>5.65</v>
      </c>
      <c r="G19" s="307">
        <v>0</v>
      </c>
      <c r="H19" s="324">
        <f t="shared" si="1"/>
        <v>0</v>
      </c>
      <c r="I19" s="307">
        <v>0</v>
      </c>
      <c r="J19" s="319">
        <f t="shared" si="2"/>
        <v>0</v>
      </c>
      <c r="K19" s="307">
        <v>0</v>
      </c>
    </row>
    <row r="20" spans="1:11" ht="12.75">
      <c r="A20" s="317" t="s">
        <v>38</v>
      </c>
      <c r="B20" s="327" t="s">
        <v>16</v>
      </c>
      <c r="C20" s="321">
        <f aca="true" t="shared" si="3" ref="C20:J20">SUM(C12:C19)</f>
        <v>2309</v>
      </c>
      <c r="D20" s="322">
        <f t="shared" si="3"/>
        <v>115.45</v>
      </c>
      <c r="E20" s="321">
        <f t="shared" si="3"/>
        <v>2309</v>
      </c>
      <c r="F20" s="322">
        <f t="shared" si="3"/>
        <v>115.45</v>
      </c>
      <c r="G20" s="321">
        <f t="shared" si="3"/>
        <v>0</v>
      </c>
      <c r="H20" s="322">
        <f t="shared" si="3"/>
        <v>0</v>
      </c>
      <c r="I20" s="321">
        <f t="shared" si="3"/>
        <v>0</v>
      </c>
      <c r="J20" s="322">
        <f t="shared" si="3"/>
        <v>0</v>
      </c>
      <c r="K20" s="307">
        <v>0</v>
      </c>
    </row>
    <row r="21" s="11" customFormat="1" ht="12.75"/>
    <row r="22" s="11" customFormat="1" ht="12.75">
      <c r="A22" s="9" t="s">
        <v>39</v>
      </c>
    </row>
    <row r="23" s="11" customFormat="1" ht="12.75">
      <c r="A23" s="9"/>
    </row>
    <row r="24" s="11" customFormat="1" ht="12.75">
      <c r="A24" s="9"/>
    </row>
    <row r="25" spans="3:6" ht="15.75" customHeight="1">
      <c r="C25" s="658"/>
      <c r="D25" s="658"/>
      <c r="E25" s="658"/>
      <c r="F25" s="658"/>
    </row>
    <row r="26" spans="1:10" ht="12.75">
      <c r="A26" s="13" t="s">
        <v>19</v>
      </c>
      <c r="B26" s="13"/>
      <c r="C26" s="13"/>
      <c r="D26" s="25"/>
      <c r="E26" s="25"/>
      <c r="F26" s="13"/>
      <c r="G26" s="13"/>
      <c r="I26" s="283" t="s">
        <v>902</v>
      </c>
      <c r="J26" s="14"/>
    </row>
    <row r="27" spans="4:10" ht="12.75">
      <c r="D27" s="11"/>
      <c r="E27" s="11"/>
      <c r="I27" s="283" t="s">
        <v>890</v>
      </c>
      <c r="J27" s="14"/>
    </row>
    <row r="28" spans="4:10" ht="12.75">
      <c r="D28" s="11"/>
      <c r="E28" s="11"/>
      <c r="I28" s="283" t="s">
        <v>892</v>
      </c>
      <c r="J28" s="14"/>
    </row>
    <row r="29" spans="4:10" ht="12.75">
      <c r="D29" s="11"/>
      <c r="E29" s="11"/>
      <c r="H29" s="27" t="s">
        <v>82</v>
      </c>
      <c r="J29" s="14"/>
    </row>
    <row r="30" s="14" customFormat="1" ht="12.75">
      <c r="A30" s="13"/>
    </row>
    <row r="31" spans="1:10" ht="12.75">
      <c r="A31" s="586"/>
      <c r="B31" s="586"/>
      <c r="C31" s="586"/>
      <c r="D31" s="586"/>
      <c r="E31" s="586"/>
      <c r="F31" s="586"/>
      <c r="G31" s="586"/>
      <c r="H31" s="586"/>
      <c r="I31" s="586"/>
      <c r="J31" s="586"/>
    </row>
  </sheetData>
  <sheetProtection/>
  <mergeCells count="16">
    <mergeCell ref="D1:E1"/>
    <mergeCell ref="J1:K1"/>
    <mergeCell ref="I7:K7"/>
    <mergeCell ref="A3:K3"/>
    <mergeCell ref="A2:K2"/>
    <mergeCell ref="A5:K5"/>
    <mergeCell ref="A31:J31"/>
    <mergeCell ref="K9:K10"/>
    <mergeCell ref="C25:F25"/>
    <mergeCell ref="C8:J8"/>
    <mergeCell ref="A9:A10"/>
    <mergeCell ref="B9:B10"/>
    <mergeCell ref="C9:D9"/>
    <mergeCell ref="E9:F9"/>
    <mergeCell ref="G9:H9"/>
    <mergeCell ref="I9:J9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9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14.8515625" style="0" customWidth="1"/>
    <col min="3" max="3" width="14.57421875" style="0" customWidth="1"/>
    <col min="4" max="4" width="16.57421875" style="246" customWidth="1"/>
    <col min="5" max="8" width="18.421875" style="246" customWidth="1"/>
  </cols>
  <sheetData>
    <row r="1" ht="12.75">
      <c r="H1" s="250" t="s">
        <v>528</v>
      </c>
    </row>
    <row r="2" spans="1:15" ht="18">
      <c r="A2" s="577" t="s">
        <v>0</v>
      </c>
      <c r="B2" s="577"/>
      <c r="C2" s="577"/>
      <c r="D2" s="577"/>
      <c r="E2" s="577"/>
      <c r="F2" s="577"/>
      <c r="G2" s="577"/>
      <c r="H2" s="577"/>
      <c r="I2" s="199"/>
      <c r="J2" s="199"/>
      <c r="K2" s="199"/>
      <c r="L2" s="199"/>
      <c r="M2" s="199"/>
      <c r="N2" s="199"/>
      <c r="O2" s="199"/>
    </row>
    <row r="3" spans="1:15" ht="21">
      <c r="A3" s="578" t="s">
        <v>688</v>
      </c>
      <c r="B3" s="578"/>
      <c r="C3" s="578"/>
      <c r="D3" s="578"/>
      <c r="E3" s="578"/>
      <c r="F3" s="578"/>
      <c r="G3" s="578"/>
      <c r="H3" s="578"/>
      <c r="I3" s="200"/>
      <c r="J3" s="200"/>
      <c r="K3" s="200"/>
      <c r="L3" s="200"/>
      <c r="M3" s="200"/>
      <c r="N3" s="200"/>
      <c r="O3" s="200"/>
    </row>
    <row r="4" spans="1:15" ht="15">
      <c r="A4" s="171"/>
      <c r="B4" s="171"/>
      <c r="C4" s="171"/>
      <c r="D4" s="245"/>
      <c r="E4" s="245"/>
      <c r="F4" s="245"/>
      <c r="G4" s="245"/>
      <c r="H4" s="245"/>
      <c r="I4" s="171"/>
      <c r="J4" s="171"/>
      <c r="K4" s="171"/>
      <c r="L4" s="171"/>
      <c r="M4" s="171"/>
      <c r="N4" s="171"/>
      <c r="O4" s="171"/>
    </row>
    <row r="5" spans="1:15" ht="18">
      <c r="A5" s="577" t="s">
        <v>527</v>
      </c>
      <c r="B5" s="577"/>
      <c r="C5" s="577"/>
      <c r="D5" s="577"/>
      <c r="E5" s="577"/>
      <c r="F5" s="577"/>
      <c r="G5" s="577"/>
      <c r="H5" s="577"/>
      <c r="I5" s="199"/>
      <c r="J5" s="199"/>
      <c r="K5" s="199"/>
      <c r="L5" s="199"/>
      <c r="M5" s="199"/>
      <c r="N5" s="199"/>
      <c r="O5" s="199"/>
    </row>
    <row r="6" spans="1:15" ht="15">
      <c r="A6" s="172" t="s">
        <v>889</v>
      </c>
      <c r="B6" s="172"/>
      <c r="C6" s="171"/>
      <c r="D6" s="245"/>
      <c r="E6" s="245"/>
      <c r="F6" s="665" t="s">
        <v>819</v>
      </c>
      <c r="G6" s="665"/>
      <c r="H6" s="665"/>
      <c r="I6" s="171"/>
      <c r="J6" s="171"/>
      <c r="K6" s="171"/>
      <c r="L6" s="201"/>
      <c r="M6" s="201"/>
      <c r="N6" s="663"/>
      <c r="O6" s="663"/>
    </row>
    <row r="7" spans="1:8" ht="15">
      <c r="A7" s="638" t="s">
        <v>2</v>
      </c>
      <c r="B7" s="638" t="s">
        <v>3</v>
      </c>
      <c r="C7" s="664" t="s">
        <v>396</v>
      </c>
      <c r="D7" s="660" t="s">
        <v>505</v>
      </c>
      <c r="E7" s="661"/>
      <c r="F7" s="661"/>
      <c r="G7" s="661"/>
      <c r="H7" s="662"/>
    </row>
    <row r="8" spans="1:8" ht="34.5" customHeight="1">
      <c r="A8" s="638"/>
      <c r="B8" s="638"/>
      <c r="C8" s="664"/>
      <c r="D8" s="328" t="s">
        <v>506</v>
      </c>
      <c r="E8" s="328" t="s">
        <v>507</v>
      </c>
      <c r="F8" s="328" t="s">
        <v>508</v>
      </c>
      <c r="G8" s="328" t="s">
        <v>713</v>
      </c>
      <c r="H8" s="328" t="s">
        <v>45</v>
      </c>
    </row>
    <row r="9" spans="1:8" ht="15">
      <c r="A9" s="314">
        <v>1</v>
      </c>
      <c r="B9" s="314">
        <v>2</v>
      </c>
      <c r="C9" s="314">
        <v>3</v>
      </c>
      <c r="D9" s="314">
        <v>4</v>
      </c>
      <c r="E9" s="314">
        <v>5</v>
      </c>
      <c r="F9" s="314">
        <v>6</v>
      </c>
      <c r="G9" s="314">
        <v>7</v>
      </c>
      <c r="H9" s="314">
        <v>8</v>
      </c>
    </row>
    <row r="10" spans="1:8" ht="12.75">
      <c r="A10" s="325">
        <v>1</v>
      </c>
      <c r="B10" s="326" t="s">
        <v>861</v>
      </c>
      <c r="C10" s="274">
        <v>518</v>
      </c>
      <c r="D10" s="270">
        <v>217</v>
      </c>
      <c r="E10" s="270">
        <v>0</v>
      </c>
      <c r="F10" s="270">
        <f>C10-D10</f>
        <v>301</v>
      </c>
      <c r="G10" s="270">
        <v>0</v>
      </c>
      <c r="H10" s="270">
        <v>0</v>
      </c>
    </row>
    <row r="11" spans="1:8" ht="12.75">
      <c r="A11" s="325">
        <v>2</v>
      </c>
      <c r="B11" s="326" t="s">
        <v>862</v>
      </c>
      <c r="C11" s="274">
        <v>258</v>
      </c>
      <c r="D11" s="270">
        <v>49</v>
      </c>
      <c r="E11" s="270">
        <v>0</v>
      </c>
      <c r="F11" s="270">
        <f aca="true" t="shared" si="0" ref="F11:F17">C11-D11</f>
        <v>209</v>
      </c>
      <c r="G11" s="270">
        <v>0</v>
      </c>
      <c r="H11" s="270">
        <v>0</v>
      </c>
    </row>
    <row r="12" spans="1:8" ht="12.75">
      <c r="A12" s="325">
        <v>3</v>
      </c>
      <c r="B12" s="326" t="s">
        <v>863</v>
      </c>
      <c r="C12" s="274">
        <v>178</v>
      </c>
      <c r="D12" s="270">
        <v>92</v>
      </c>
      <c r="E12" s="270">
        <v>0</v>
      </c>
      <c r="F12" s="270">
        <f t="shared" si="0"/>
        <v>86</v>
      </c>
      <c r="G12" s="270">
        <v>0</v>
      </c>
      <c r="H12" s="270">
        <v>0</v>
      </c>
    </row>
    <row r="13" spans="1:8" ht="12.75">
      <c r="A13" s="325">
        <v>4</v>
      </c>
      <c r="B13" s="326" t="s">
        <v>864</v>
      </c>
      <c r="C13" s="274">
        <v>418</v>
      </c>
      <c r="D13" s="270">
        <v>63</v>
      </c>
      <c r="E13" s="270">
        <v>0</v>
      </c>
      <c r="F13" s="270">
        <f t="shared" si="0"/>
        <v>355</v>
      </c>
      <c r="G13" s="270">
        <v>0</v>
      </c>
      <c r="H13" s="270">
        <v>0</v>
      </c>
    </row>
    <row r="14" spans="1:8" ht="12.75">
      <c r="A14" s="325">
        <v>5</v>
      </c>
      <c r="B14" s="326" t="s">
        <v>865</v>
      </c>
      <c r="C14" s="274">
        <v>551</v>
      </c>
      <c r="D14" s="270">
        <v>127</v>
      </c>
      <c r="E14" s="270">
        <v>0</v>
      </c>
      <c r="F14" s="270">
        <f t="shared" si="0"/>
        <v>424</v>
      </c>
      <c r="G14" s="270">
        <v>0</v>
      </c>
      <c r="H14" s="270">
        <v>0</v>
      </c>
    </row>
    <row r="15" spans="1:8" ht="12.75">
      <c r="A15" s="325">
        <v>6</v>
      </c>
      <c r="B15" s="326" t="s">
        <v>866</v>
      </c>
      <c r="C15" s="274">
        <v>275</v>
      </c>
      <c r="D15" s="270">
        <v>148</v>
      </c>
      <c r="E15" s="270">
        <v>0</v>
      </c>
      <c r="F15" s="270">
        <f t="shared" si="0"/>
        <v>127</v>
      </c>
      <c r="G15" s="270">
        <v>0</v>
      </c>
      <c r="H15" s="270">
        <v>0</v>
      </c>
    </row>
    <row r="16" spans="1:8" ht="12.75">
      <c r="A16" s="325">
        <v>7</v>
      </c>
      <c r="B16" s="326" t="s">
        <v>873</v>
      </c>
      <c r="C16" s="274">
        <v>194</v>
      </c>
      <c r="D16" s="270">
        <v>89</v>
      </c>
      <c r="E16" s="270">
        <v>0</v>
      </c>
      <c r="F16" s="270">
        <f t="shared" si="0"/>
        <v>105</v>
      </c>
      <c r="G16" s="270">
        <v>0</v>
      </c>
      <c r="H16" s="270">
        <v>0</v>
      </c>
    </row>
    <row r="17" spans="1:8" ht="12.75">
      <c r="A17" s="325">
        <v>8</v>
      </c>
      <c r="B17" s="326" t="s">
        <v>868</v>
      </c>
      <c r="C17" s="274">
        <v>140</v>
      </c>
      <c r="D17" s="270">
        <v>88</v>
      </c>
      <c r="E17" s="270">
        <v>0</v>
      </c>
      <c r="F17" s="270">
        <f t="shared" si="0"/>
        <v>52</v>
      </c>
      <c r="G17" s="270">
        <v>0</v>
      </c>
      <c r="H17" s="270">
        <v>0</v>
      </c>
    </row>
    <row r="18" spans="1:8" ht="12.75">
      <c r="A18" s="317" t="s">
        <v>38</v>
      </c>
      <c r="B18" s="327" t="s">
        <v>16</v>
      </c>
      <c r="C18" s="136">
        <f>SUM(C10:C17)</f>
        <v>2532</v>
      </c>
      <c r="D18" s="271">
        <f>SUM(D10:D17)</f>
        <v>873</v>
      </c>
      <c r="E18" s="270">
        <v>0</v>
      </c>
      <c r="F18" s="271">
        <f>SUM(F10:F17)</f>
        <v>1659</v>
      </c>
      <c r="G18" s="270">
        <v>0</v>
      </c>
      <c r="H18" s="270">
        <v>0</v>
      </c>
    </row>
    <row r="19" spans="1:8" ht="12.75">
      <c r="A19" s="462"/>
      <c r="B19" s="463"/>
      <c r="C19" s="411"/>
      <c r="D19" s="458"/>
      <c r="E19" s="464"/>
      <c r="F19" s="458"/>
      <c r="G19" s="464"/>
      <c r="H19" s="464"/>
    </row>
    <row r="20" spans="1:8" ht="12.75">
      <c r="A20" s="462"/>
      <c r="B20" s="463"/>
      <c r="C20" s="411"/>
      <c r="D20" s="458"/>
      <c r="E20" s="464"/>
      <c r="F20" s="458"/>
      <c r="G20" s="464"/>
      <c r="H20" s="464"/>
    </row>
    <row r="21" spans="1:8" ht="15" customHeight="1">
      <c r="A21" s="175"/>
      <c r="B21" s="175"/>
      <c r="C21" s="175"/>
      <c r="D21" s="176"/>
      <c r="E21" s="176"/>
      <c r="F21" s="176"/>
      <c r="G21" s="176"/>
      <c r="H21" s="176"/>
    </row>
    <row r="22" spans="1:8" ht="15" customHeight="1">
      <c r="A22" s="175"/>
      <c r="B22" s="175"/>
      <c r="C22" s="175"/>
      <c r="D22" s="176"/>
      <c r="E22" s="176"/>
      <c r="F22" s="176"/>
      <c r="G22" s="176"/>
      <c r="H22" s="176"/>
    </row>
    <row r="23" spans="1:8" ht="12.75">
      <c r="A23" s="13" t="s">
        <v>19</v>
      </c>
      <c r="B23" s="13"/>
      <c r="C23" s="25"/>
      <c r="D23" s="13"/>
      <c r="E23" s="13"/>
      <c r="F23"/>
      <c r="G23" s="283" t="s">
        <v>902</v>
      </c>
      <c r="H23" s="14"/>
    </row>
    <row r="24" spans="3:8" ht="12.75">
      <c r="C24" s="11"/>
      <c r="D24"/>
      <c r="E24"/>
      <c r="F24"/>
      <c r="G24" s="283" t="s">
        <v>890</v>
      </c>
      <c r="H24" s="14"/>
    </row>
    <row r="25" spans="3:8" ht="12.75">
      <c r="C25" s="11"/>
      <c r="D25"/>
      <c r="E25"/>
      <c r="F25"/>
      <c r="G25" s="283" t="s">
        <v>892</v>
      </c>
      <c r="H25" s="14"/>
    </row>
    <row r="26" spans="3:8" ht="12.75">
      <c r="C26" s="11"/>
      <c r="D26"/>
      <c r="E26"/>
      <c r="F26" s="27" t="s">
        <v>82</v>
      </c>
      <c r="G26"/>
      <c r="H26" s="14"/>
    </row>
  </sheetData>
  <sheetProtection/>
  <mergeCells count="9">
    <mergeCell ref="A2:H2"/>
    <mergeCell ref="A3:H3"/>
    <mergeCell ref="A5:H5"/>
    <mergeCell ref="D7:H7"/>
    <mergeCell ref="N6:O6"/>
    <mergeCell ref="A7:A8"/>
    <mergeCell ref="B7:B8"/>
    <mergeCell ref="C7:C8"/>
    <mergeCell ref="F6:H6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zoomScale="80" zoomScaleNormal="80" zoomScaleSheetLayoutView="86" zoomScalePageLayoutView="0" workbookViewId="0" topLeftCell="A16">
      <selection activeCell="E36" sqref="E36:J36"/>
    </sheetView>
  </sheetViews>
  <sheetFormatPr defaultColWidth="9.140625" defaultRowHeight="12.75"/>
  <cols>
    <col min="1" max="1" width="9.28125" style="13" customWidth="1"/>
    <col min="2" max="3" width="8.57421875" style="13" customWidth="1"/>
    <col min="4" max="4" width="12.00390625" style="13" customWidth="1"/>
    <col min="5" max="5" width="8.57421875" style="13" customWidth="1"/>
    <col min="6" max="6" width="9.57421875" style="13" customWidth="1"/>
    <col min="7" max="7" width="8.57421875" style="13" customWidth="1"/>
    <col min="8" max="8" width="11.7109375" style="13" customWidth="1"/>
    <col min="9" max="15" width="8.57421875" style="13" customWidth="1"/>
    <col min="16" max="16" width="8.421875" style="13" customWidth="1"/>
    <col min="17" max="19" width="8.57421875" style="13" customWidth="1"/>
    <col min="20" max="16384" width="9.140625" style="13" customWidth="1"/>
  </cols>
  <sheetData>
    <row r="1" spans="1:19" ht="12.75">
      <c r="A1" s="13" t="s">
        <v>11</v>
      </c>
      <c r="H1" s="530"/>
      <c r="I1" s="530"/>
      <c r="R1" s="533" t="s">
        <v>54</v>
      </c>
      <c r="S1" s="533"/>
    </row>
    <row r="2" spans="1:19" s="12" customFormat="1" ht="15.75">
      <c r="A2" s="534" t="s">
        <v>0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</row>
    <row r="3" spans="1:19" s="12" customFormat="1" ht="20.25" customHeight="1">
      <c r="A3" s="535" t="s">
        <v>651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</row>
    <row r="5" spans="1:19" s="12" customFormat="1" ht="15.75">
      <c r="A5" s="536" t="s">
        <v>652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</row>
    <row r="6" spans="1:2" ht="12.75">
      <c r="A6" s="537" t="s">
        <v>889</v>
      </c>
      <c r="B6" s="537"/>
    </row>
    <row r="7" spans="1:19" ht="12.75">
      <c r="A7" s="537" t="s">
        <v>166</v>
      </c>
      <c r="B7" s="537"/>
      <c r="C7" s="537"/>
      <c r="D7" s="537"/>
      <c r="E7" s="537"/>
      <c r="F7" s="537"/>
      <c r="G7" s="537"/>
      <c r="H7" s="537"/>
      <c r="I7" s="537"/>
      <c r="R7" s="25"/>
      <c r="S7" s="25"/>
    </row>
    <row r="9" spans="1:12" ht="18" customHeight="1">
      <c r="A9" s="5"/>
      <c r="B9" s="503" t="s">
        <v>41</v>
      </c>
      <c r="C9" s="503"/>
      <c r="D9" s="503" t="s">
        <v>42</v>
      </c>
      <c r="E9" s="503"/>
      <c r="F9" s="503" t="s">
        <v>43</v>
      </c>
      <c r="G9" s="503"/>
      <c r="H9" s="531" t="s">
        <v>44</v>
      </c>
      <c r="I9" s="531"/>
      <c r="J9" s="503" t="s">
        <v>45</v>
      </c>
      <c r="K9" s="503"/>
      <c r="L9" s="23" t="s">
        <v>16</v>
      </c>
    </row>
    <row r="10" spans="1:21" s="59" customFormat="1" ht="13.5" customHeight="1">
      <c r="A10" s="60">
        <v>1</v>
      </c>
      <c r="B10" s="506">
        <v>2</v>
      </c>
      <c r="C10" s="506"/>
      <c r="D10" s="506">
        <v>3</v>
      </c>
      <c r="E10" s="506"/>
      <c r="F10" s="506">
        <v>4</v>
      </c>
      <c r="G10" s="506"/>
      <c r="H10" s="506">
        <v>5</v>
      </c>
      <c r="I10" s="506"/>
      <c r="J10" s="506">
        <v>6</v>
      </c>
      <c r="K10" s="506"/>
      <c r="L10" s="60">
        <v>7</v>
      </c>
      <c r="N10" s="56"/>
      <c r="O10" s="56"/>
      <c r="P10" s="56"/>
      <c r="Q10" s="56"/>
      <c r="R10" s="56"/>
      <c r="S10" s="56"/>
      <c r="T10" s="56"/>
      <c r="U10" s="56"/>
    </row>
    <row r="11" spans="1:21" ht="12.75">
      <c r="A11" s="3" t="s">
        <v>46</v>
      </c>
      <c r="B11" s="501" t="s">
        <v>869</v>
      </c>
      <c r="C11" s="501"/>
      <c r="D11" s="501">
        <v>1685</v>
      </c>
      <c r="E11" s="501"/>
      <c r="F11" s="501" t="s">
        <v>869</v>
      </c>
      <c r="G11" s="501"/>
      <c r="H11" s="501" t="s">
        <v>869</v>
      </c>
      <c r="I11" s="501"/>
      <c r="J11" s="501" t="s">
        <v>869</v>
      </c>
      <c r="K11" s="501"/>
      <c r="L11" s="3">
        <f>SUM(B11:K11)</f>
        <v>1685</v>
      </c>
      <c r="N11" s="14"/>
      <c r="O11" s="14"/>
      <c r="P11" s="14"/>
      <c r="Q11" s="14"/>
      <c r="R11" s="14"/>
      <c r="S11" s="14"/>
      <c r="T11" s="14"/>
      <c r="U11" s="14"/>
    </row>
    <row r="12" spans="1:12" ht="12.75">
      <c r="A12" s="3" t="s">
        <v>47</v>
      </c>
      <c r="B12" s="501" t="s">
        <v>869</v>
      </c>
      <c r="C12" s="501"/>
      <c r="D12" s="501">
        <v>3313</v>
      </c>
      <c r="E12" s="501"/>
      <c r="F12" s="501" t="s">
        <v>869</v>
      </c>
      <c r="G12" s="501"/>
      <c r="H12" s="501" t="s">
        <v>869</v>
      </c>
      <c r="I12" s="501"/>
      <c r="J12" s="501" t="s">
        <v>869</v>
      </c>
      <c r="K12" s="501"/>
      <c r="L12" s="3">
        <f>SUM(B12:K12)</f>
        <v>3313</v>
      </c>
    </row>
    <row r="13" spans="1:12" ht="12.75">
      <c r="A13" s="3" t="s">
        <v>16</v>
      </c>
      <c r="B13" s="501" t="s">
        <v>869</v>
      </c>
      <c r="C13" s="501"/>
      <c r="D13" s="502">
        <f>SUM(D11:E12)</f>
        <v>4998</v>
      </c>
      <c r="E13" s="502"/>
      <c r="F13" s="501" t="s">
        <v>869</v>
      </c>
      <c r="G13" s="501"/>
      <c r="H13" s="501" t="s">
        <v>869</v>
      </c>
      <c r="I13" s="501"/>
      <c r="J13" s="501" t="s">
        <v>869</v>
      </c>
      <c r="K13" s="501"/>
      <c r="L13" s="3">
        <f>SUM(L11:L12)</f>
        <v>4998</v>
      </c>
    </row>
    <row r="14" spans="1:12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2.75">
      <c r="A15" s="538" t="s">
        <v>437</v>
      </c>
      <c r="B15" s="538"/>
      <c r="C15" s="538"/>
      <c r="D15" s="538"/>
      <c r="E15" s="538"/>
      <c r="F15" s="538"/>
      <c r="G15" s="538"/>
      <c r="H15" s="10"/>
      <c r="I15" s="10"/>
      <c r="J15" s="10"/>
      <c r="K15" s="10"/>
      <c r="L15" s="10"/>
    </row>
    <row r="16" spans="1:12" ht="12.75" customHeight="1">
      <c r="A16" s="540" t="s">
        <v>175</v>
      </c>
      <c r="B16" s="541"/>
      <c r="C16" s="539" t="s">
        <v>203</v>
      </c>
      <c r="D16" s="539"/>
      <c r="E16" s="3" t="s">
        <v>16</v>
      </c>
      <c r="I16" s="10"/>
      <c r="J16" s="10"/>
      <c r="K16" s="10"/>
      <c r="L16" s="10"/>
    </row>
    <row r="17" spans="1:12" ht="12.75">
      <c r="A17" s="495">
        <v>900</v>
      </c>
      <c r="B17" s="496"/>
      <c r="C17" s="495">
        <v>600</v>
      </c>
      <c r="D17" s="496"/>
      <c r="E17" s="3">
        <v>1500</v>
      </c>
      <c r="I17" s="10"/>
      <c r="J17" s="10"/>
      <c r="K17" s="10"/>
      <c r="L17" s="10"/>
    </row>
    <row r="18" spans="1:12" ht="12.75">
      <c r="A18" s="495"/>
      <c r="B18" s="496"/>
      <c r="C18" s="495"/>
      <c r="D18" s="496"/>
      <c r="E18" s="3"/>
      <c r="I18" s="10"/>
      <c r="J18" s="10"/>
      <c r="K18" s="10"/>
      <c r="L18" s="10"/>
    </row>
    <row r="19" spans="1:12" ht="12.75">
      <c r="A19" s="224"/>
      <c r="B19" s="224"/>
      <c r="C19" s="224"/>
      <c r="D19" s="224"/>
      <c r="E19" s="224"/>
      <c r="F19" s="224"/>
      <c r="G19" s="224"/>
      <c r="H19" s="10"/>
      <c r="I19" s="10"/>
      <c r="J19" s="10"/>
      <c r="K19" s="10"/>
      <c r="L19" s="10"/>
    </row>
    <row r="21" spans="1:19" ht="18.75" customHeight="1">
      <c r="A21" s="542" t="s">
        <v>167</v>
      </c>
      <c r="B21" s="542"/>
      <c r="C21" s="542"/>
      <c r="D21" s="542"/>
      <c r="E21" s="542"/>
      <c r="F21" s="542"/>
      <c r="G21" s="542"/>
      <c r="H21" s="542"/>
      <c r="I21" s="542"/>
      <c r="J21" s="542"/>
      <c r="K21" s="542"/>
      <c r="L21" s="542"/>
      <c r="M21" s="542"/>
      <c r="N21" s="542"/>
      <c r="O21" s="542"/>
      <c r="P21" s="542"/>
      <c r="Q21" s="542"/>
      <c r="R21" s="542"/>
      <c r="S21" s="542"/>
    </row>
    <row r="22" spans="1:20" ht="12.75">
      <c r="A22" s="503" t="s">
        <v>21</v>
      </c>
      <c r="B22" s="503" t="s">
        <v>48</v>
      </c>
      <c r="C22" s="503"/>
      <c r="D22" s="503"/>
      <c r="E22" s="509" t="s">
        <v>22</v>
      </c>
      <c r="F22" s="509"/>
      <c r="G22" s="509"/>
      <c r="H22" s="509"/>
      <c r="I22" s="509"/>
      <c r="J22" s="509"/>
      <c r="K22" s="509"/>
      <c r="L22" s="509"/>
      <c r="M22" s="502" t="s">
        <v>23</v>
      </c>
      <c r="N22" s="502"/>
      <c r="O22" s="502"/>
      <c r="P22" s="502"/>
      <c r="Q22" s="502"/>
      <c r="R22" s="502"/>
      <c r="S22" s="502"/>
      <c r="T22" s="502"/>
    </row>
    <row r="23" spans="1:20" ht="33.75" customHeight="1">
      <c r="A23" s="503"/>
      <c r="B23" s="503"/>
      <c r="C23" s="503"/>
      <c r="D23" s="503"/>
      <c r="E23" s="507" t="s">
        <v>132</v>
      </c>
      <c r="F23" s="508"/>
      <c r="G23" s="507" t="s">
        <v>168</v>
      </c>
      <c r="H23" s="508"/>
      <c r="I23" s="503" t="s">
        <v>49</v>
      </c>
      <c r="J23" s="503"/>
      <c r="K23" s="507" t="s">
        <v>92</v>
      </c>
      <c r="L23" s="508"/>
      <c r="M23" s="507" t="s">
        <v>93</v>
      </c>
      <c r="N23" s="508"/>
      <c r="O23" s="507" t="s">
        <v>168</v>
      </c>
      <c r="P23" s="508"/>
      <c r="Q23" s="503" t="s">
        <v>49</v>
      </c>
      <c r="R23" s="503"/>
      <c r="S23" s="503" t="s">
        <v>92</v>
      </c>
      <c r="T23" s="503"/>
    </row>
    <row r="24" spans="1:20" s="59" customFormat="1" ht="15.75" customHeight="1">
      <c r="A24" s="60">
        <v>1</v>
      </c>
      <c r="B24" s="504">
        <v>2</v>
      </c>
      <c r="C24" s="526"/>
      <c r="D24" s="505"/>
      <c r="E24" s="504">
        <v>3</v>
      </c>
      <c r="F24" s="505"/>
      <c r="G24" s="504">
        <v>4</v>
      </c>
      <c r="H24" s="505"/>
      <c r="I24" s="506">
        <v>5</v>
      </c>
      <c r="J24" s="506"/>
      <c r="K24" s="506">
        <v>6</v>
      </c>
      <c r="L24" s="506"/>
      <c r="M24" s="504">
        <v>3</v>
      </c>
      <c r="N24" s="505"/>
      <c r="O24" s="504">
        <v>4</v>
      </c>
      <c r="P24" s="505"/>
      <c r="Q24" s="506">
        <v>5</v>
      </c>
      <c r="R24" s="506"/>
      <c r="S24" s="506">
        <v>6</v>
      </c>
      <c r="T24" s="506"/>
    </row>
    <row r="25" spans="1:20" ht="27.75" customHeight="1">
      <c r="A25" s="58">
        <v>1</v>
      </c>
      <c r="B25" s="513" t="s">
        <v>498</v>
      </c>
      <c r="C25" s="514"/>
      <c r="D25" s="515"/>
      <c r="E25" s="499">
        <v>100</v>
      </c>
      <c r="F25" s="500"/>
      <c r="G25" s="528" t="s">
        <v>364</v>
      </c>
      <c r="H25" s="529"/>
      <c r="I25" s="493">
        <v>345</v>
      </c>
      <c r="J25" s="493"/>
      <c r="K25" s="493">
        <v>6.8</v>
      </c>
      <c r="L25" s="493"/>
      <c r="M25" s="499">
        <v>150</v>
      </c>
      <c r="N25" s="500"/>
      <c r="O25" s="528" t="s">
        <v>364</v>
      </c>
      <c r="P25" s="529"/>
      <c r="Q25" s="493">
        <v>518</v>
      </c>
      <c r="R25" s="493"/>
      <c r="S25" s="493">
        <v>10.2</v>
      </c>
      <c r="T25" s="493"/>
    </row>
    <row r="26" spans="1:20" ht="12.75">
      <c r="A26" s="58">
        <v>2</v>
      </c>
      <c r="B26" s="510" t="s">
        <v>50</v>
      </c>
      <c r="C26" s="511"/>
      <c r="D26" s="512"/>
      <c r="E26" s="499">
        <v>20</v>
      </c>
      <c r="F26" s="500"/>
      <c r="G26" s="499">
        <v>2.1</v>
      </c>
      <c r="H26" s="500"/>
      <c r="I26" s="493">
        <v>69</v>
      </c>
      <c r="J26" s="493"/>
      <c r="K26" s="493">
        <v>5</v>
      </c>
      <c r="L26" s="493"/>
      <c r="M26" s="499">
        <v>30</v>
      </c>
      <c r="N26" s="500"/>
      <c r="O26" s="499">
        <v>3.22</v>
      </c>
      <c r="P26" s="500"/>
      <c r="Q26" s="493">
        <v>103</v>
      </c>
      <c r="R26" s="493"/>
      <c r="S26" s="493">
        <v>8</v>
      </c>
      <c r="T26" s="493"/>
    </row>
    <row r="27" spans="1:20" ht="12.75">
      <c r="A27" s="58">
        <v>3</v>
      </c>
      <c r="B27" s="510" t="s">
        <v>169</v>
      </c>
      <c r="C27" s="511"/>
      <c r="D27" s="512"/>
      <c r="E27" s="499">
        <v>50</v>
      </c>
      <c r="F27" s="500"/>
      <c r="G27" s="499">
        <v>1.01</v>
      </c>
      <c r="H27" s="500"/>
      <c r="I27" s="493">
        <v>49</v>
      </c>
      <c r="J27" s="493"/>
      <c r="K27" s="493">
        <v>0.8</v>
      </c>
      <c r="L27" s="493"/>
      <c r="M27" s="499">
        <v>75</v>
      </c>
      <c r="N27" s="500"/>
      <c r="O27" s="499">
        <v>1.6</v>
      </c>
      <c r="P27" s="500"/>
      <c r="Q27" s="493">
        <v>73</v>
      </c>
      <c r="R27" s="493"/>
      <c r="S27" s="493">
        <v>1.5</v>
      </c>
      <c r="T27" s="493"/>
    </row>
    <row r="28" spans="1:20" ht="12.75">
      <c r="A28" s="58">
        <v>4</v>
      </c>
      <c r="B28" s="510" t="s">
        <v>51</v>
      </c>
      <c r="C28" s="511"/>
      <c r="D28" s="512"/>
      <c r="E28" s="499">
        <v>5</v>
      </c>
      <c r="F28" s="500"/>
      <c r="G28" s="499">
        <v>0.56</v>
      </c>
      <c r="H28" s="500"/>
      <c r="I28" s="493">
        <v>45</v>
      </c>
      <c r="J28" s="493"/>
      <c r="K28" s="493" t="s">
        <v>7</v>
      </c>
      <c r="L28" s="493"/>
      <c r="M28" s="499">
        <v>7.5</v>
      </c>
      <c r="N28" s="500"/>
      <c r="O28" s="499">
        <v>0.78</v>
      </c>
      <c r="P28" s="500"/>
      <c r="Q28" s="493">
        <v>67.5</v>
      </c>
      <c r="R28" s="493"/>
      <c r="S28" s="493" t="s">
        <v>7</v>
      </c>
      <c r="T28" s="493"/>
    </row>
    <row r="29" spans="1:20" ht="12.75">
      <c r="A29" s="58">
        <v>5</v>
      </c>
      <c r="B29" s="510" t="s">
        <v>52</v>
      </c>
      <c r="C29" s="511"/>
      <c r="D29" s="512"/>
      <c r="E29" s="499" t="s">
        <v>875</v>
      </c>
      <c r="F29" s="500"/>
      <c r="G29" s="499">
        <v>0.1</v>
      </c>
      <c r="H29" s="500"/>
      <c r="I29" s="493" t="s">
        <v>7</v>
      </c>
      <c r="J29" s="493"/>
      <c r="K29" s="493" t="s">
        <v>7</v>
      </c>
      <c r="L29" s="493"/>
      <c r="M29" s="499"/>
      <c r="N29" s="500"/>
      <c r="O29" s="499">
        <v>0.1</v>
      </c>
      <c r="P29" s="500"/>
      <c r="Q29" s="493" t="s">
        <v>7</v>
      </c>
      <c r="R29" s="493"/>
      <c r="S29" s="493" t="s">
        <v>7</v>
      </c>
      <c r="T29" s="493"/>
    </row>
    <row r="30" spans="1:20" ht="12.75">
      <c r="A30" s="58">
        <v>6</v>
      </c>
      <c r="B30" s="510" t="s">
        <v>53</v>
      </c>
      <c r="C30" s="511"/>
      <c r="D30" s="512"/>
      <c r="E30" s="499" t="s">
        <v>875</v>
      </c>
      <c r="F30" s="500"/>
      <c r="G30" s="499">
        <v>0.56</v>
      </c>
      <c r="H30" s="500"/>
      <c r="I30" s="493" t="s">
        <v>7</v>
      </c>
      <c r="J30" s="493"/>
      <c r="K30" s="493" t="s">
        <v>7</v>
      </c>
      <c r="L30" s="493"/>
      <c r="M30" s="499"/>
      <c r="N30" s="500"/>
      <c r="O30" s="499">
        <v>0.56</v>
      </c>
      <c r="P30" s="500"/>
      <c r="Q30" s="493" t="s">
        <v>7</v>
      </c>
      <c r="R30" s="493"/>
      <c r="S30" s="493" t="s">
        <v>7</v>
      </c>
      <c r="T30" s="493"/>
    </row>
    <row r="31" spans="1:20" ht="12.75">
      <c r="A31" s="58">
        <v>7</v>
      </c>
      <c r="B31" s="525" t="s">
        <v>170</v>
      </c>
      <c r="C31" s="525"/>
      <c r="D31" s="525"/>
      <c r="E31" s="493">
        <v>12</v>
      </c>
      <c r="F31" s="493"/>
      <c r="G31" s="493">
        <v>0.59</v>
      </c>
      <c r="H31" s="493"/>
      <c r="I31" s="493" t="s">
        <v>869</v>
      </c>
      <c r="J31" s="493"/>
      <c r="K31" s="493" t="s">
        <v>869</v>
      </c>
      <c r="L31" s="493"/>
      <c r="M31" s="493"/>
      <c r="N31" s="493"/>
      <c r="O31" s="493"/>
      <c r="P31" s="493"/>
      <c r="Q31" s="493" t="s">
        <v>869</v>
      </c>
      <c r="R31" s="493"/>
      <c r="S31" s="493" t="s">
        <v>869</v>
      </c>
      <c r="T31" s="493"/>
    </row>
    <row r="32" spans="1:20" ht="12.75">
      <c r="A32" s="58"/>
      <c r="B32" s="503" t="s">
        <v>16</v>
      </c>
      <c r="C32" s="503"/>
      <c r="D32" s="503"/>
      <c r="E32" s="498">
        <f>SUM(E25:F31)</f>
        <v>187</v>
      </c>
      <c r="F32" s="498"/>
      <c r="G32" s="498">
        <f>SUM(G26:H31)</f>
        <v>4.92</v>
      </c>
      <c r="H32" s="498"/>
      <c r="I32" s="498">
        <f>SUM(I25:I31)</f>
        <v>508</v>
      </c>
      <c r="J32" s="498"/>
      <c r="K32" s="498">
        <f>SUM(K25:K31)</f>
        <v>12.600000000000001</v>
      </c>
      <c r="L32" s="498"/>
      <c r="M32" s="498">
        <f>SUM(M25:M31)</f>
        <v>262.5</v>
      </c>
      <c r="N32" s="498"/>
      <c r="O32" s="498">
        <f>SUM(O25:O31)</f>
        <v>6.26</v>
      </c>
      <c r="P32" s="498"/>
      <c r="Q32" s="498">
        <f>SUM(Q25:Q31)</f>
        <v>761.5</v>
      </c>
      <c r="R32" s="498"/>
      <c r="S32" s="498">
        <f>SUM(S25:S31)</f>
        <v>19.7</v>
      </c>
      <c r="T32" s="498"/>
    </row>
    <row r="33" spans="1:20" ht="12.75">
      <c r="A33" s="102"/>
      <c r="B33" s="103"/>
      <c r="C33" s="103"/>
      <c r="D33" s="103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ht="12.75" customHeight="1">
      <c r="A34" s="227" t="s">
        <v>416</v>
      </c>
      <c r="B34" s="494" t="s">
        <v>474</v>
      </c>
      <c r="C34" s="494"/>
      <c r="D34" s="494"/>
      <c r="E34" s="494"/>
      <c r="F34" s="494"/>
      <c r="G34" s="494"/>
      <c r="H34" s="494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ht="12.75">
      <c r="A35" s="227"/>
      <c r="B35" s="103"/>
      <c r="C35" s="103"/>
      <c r="D35" s="103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s="25" customFormat="1" ht="17.25" customHeight="1">
      <c r="A36" s="2" t="s">
        <v>21</v>
      </c>
      <c r="B36" s="516" t="s">
        <v>417</v>
      </c>
      <c r="C36" s="517"/>
      <c r="D36" s="518"/>
      <c r="E36" s="507" t="s">
        <v>22</v>
      </c>
      <c r="F36" s="527"/>
      <c r="G36" s="527"/>
      <c r="H36" s="527"/>
      <c r="I36" s="527"/>
      <c r="J36" s="508"/>
      <c r="K36" s="502" t="s">
        <v>23</v>
      </c>
      <c r="L36" s="502"/>
      <c r="M36" s="502"/>
      <c r="N36" s="502"/>
      <c r="O36" s="502"/>
      <c r="P36" s="502"/>
      <c r="Q36" s="497"/>
      <c r="R36" s="497"/>
      <c r="S36" s="497"/>
      <c r="T36" s="497"/>
    </row>
    <row r="37" spans="1:20" ht="12.75">
      <c r="A37" s="4"/>
      <c r="B37" s="519"/>
      <c r="C37" s="520"/>
      <c r="D37" s="521"/>
      <c r="E37" s="495" t="s">
        <v>434</v>
      </c>
      <c r="F37" s="496"/>
      <c r="G37" s="495" t="s">
        <v>435</v>
      </c>
      <c r="H37" s="496"/>
      <c r="I37" s="495" t="s">
        <v>436</v>
      </c>
      <c r="J37" s="496"/>
      <c r="K37" s="502" t="s">
        <v>434</v>
      </c>
      <c r="L37" s="502"/>
      <c r="M37" s="502" t="s">
        <v>435</v>
      </c>
      <c r="N37" s="502"/>
      <c r="O37" s="502" t="s">
        <v>436</v>
      </c>
      <c r="P37" s="502"/>
      <c r="Q37" s="10"/>
      <c r="R37" s="10"/>
      <c r="S37" s="10"/>
      <c r="T37" s="10"/>
    </row>
    <row r="38" spans="1:20" ht="12.75">
      <c r="A38" s="58">
        <v>1</v>
      </c>
      <c r="B38" s="495" t="s">
        <v>869</v>
      </c>
      <c r="C38" s="522"/>
      <c r="D38" s="496"/>
      <c r="E38" s="495" t="s">
        <v>869</v>
      </c>
      <c r="F38" s="496"/>
      <c r="G38" s="495" t="s">
        <v>869</v>
      </c>
      <c r="H38" s="496"/>
      <c r="I38" s="495" t="s">
        <v>869</v>
      </c>
      <c r="J38" s="496"/>
      <c r="K38" s="495" t="s">
        <v>869</v>
      </c>
      <c r="L38" s="496"/>
      <c r="M38" s="495" t="s">
        <v>869</v>
      </c>
      <c r="N38" s="496"/>
      <c r="O38" s="495" t="s">
        <v>869</v>
      </c>
      <c r="P38" s="496"/>
      <c r="Q38" s="10"/>
      <c r="R38" s="10"/>
      <c r="S38" s="10"/>
      <c r="T38" s="10"/>
    </row>
    <row r="39" spans="1:20" ht="12.75">
      <c r="A39" s="58">
        <v>2</v>
      </c>
      <c r="B39" s="495" t="s">
        <v>869</v>
      </c>
      <c r="C39" s="522"/>
      <c r="D39" s="496"/>
      <c r="E39" s="495" t="s">
        <v>869</v>
      </c>
      <c r="F39" s="496"/>
      <c r="G39" s="495" t="s">
        <v>869</v>
      </c>
      <c r="H39" s="496"/>
      <c r="I39" s="495" t="s">
        <v>869</v>
      </c>
      <c r="J39" s="496"/>
      <c r="K39" s="495" t="s">
        <v>869</v>
      </c>
      <c r="L39" s="496"/>
      <c r="M39" s="495" t="s">
        <v>869</v>
      </c>
      <c r="N39" s="496"/>
      <c r="O39" s="495" t="s">
        <v>869</v>
      </c>
      <c r="P39" s="496"/>
      <c r="Q39" s="10"/>
      <c r="R39" s="10"/>
      <c r="S39" s="10"/>
      <c r="T39" s="10"/>
    </row>
    <row r="40" spans="1:20" ht="12.75">
      <c r="A40" s="58">
        <v>3</v>
      </c>
      <c r="B40" s="495" t="s">
        <v>869</v>
      </c>
      <c r="C40" s="522"/>
      <c r="D40" s="496"/>
      <c r="E40" s="495" t="s">
        <v>869</v>
      </c>
      <c r="F40" s="496"/>
      <c r="G40" s="495" t="s">
        <v>869</v>
      </c>
      <c r="H40" s="496"/>
      <c r="I40" s="495" t="s">
        <v>869</v>
      </c>
      <c r="J40" s="496"/>
      <c r="K40" s="495" t="s">
        <v>869</v>
      </c>
      <c r="L40" s="496"/>
      <c r="M40" s="495" t="s">
        <v>869</v>
      </c>
      <c r="N40" s="496"/>
      <c r="O40" s="495" t="s">
        <v>869</v>
      </c>
      <c r="P40" s="496"/>
      <c r="Q40" s="10"/>
      <c r="R40" s="10"/>
      <c r="S40" s="10"/>
      <c r="T40" s="10"/>
    </row>
    <row r="41" spans="1:20" ht="12.75">
      <c r="A41" s="58">
        <v>4</v>
      </c>
      <c r="B41" s="495" t="s">
        <v>869</v>
      </c>
      <c r="C41" s="522"/>
      <c r="D41" s="496"/>
      <c r="E41" s="495" t="s">
        <v>869</v>
      </c>
      <c r="F41" s="496"/>
      <c r="G41" s="495" t="s">
        <v>869</v>
      </c>
      <c r="H41" s="496"/>
      <c r="I41" s="495" t="s">
        <v>869</v>
      </c>
      <c r="J41" s="496"/>
      <c r="K41" s="495" t="s">
        <v>869</v>
      </c>
      <c r="L41" s="496"/>
      <c r="M41" s="495" t="s">
        <v>869</v>
      </c>
      <c r="N41" s="496"/>
      <c r="O41" s="495" t="s">
        <v>869</v>
      </c>
      <c r="P41" s="496"/>
      <c r="Q41" s="10"/>
      <c r="R41" s="10"/>
      <c r="S41" s="10"/>
      <c r="T41" s="10"/>
    </row>
    <row r="44" spans="1:9" ht="13.5" customHeight="1">
      <c r="A44" s="543" t="s">
        <v>180</v>
      </c>
      <c r="B44" s="543"/>
      <c r="C44" s="543"/>
      <c r="D44" s="543"/>
      <c r="E44" s="543"/>
      <c r="F44" s="543"/>
      <c r="G44" s="543"/>
      <c r="H44" s="543"/>
      <c r="I44" s="543"/>
    </row>
    <row r="45" spans="1:9" ht="13.5" customHeight="1">
      <c r="A45" s="491" t="s">
        <v>56</v>
      </c>
      <c r="B45" s="491" t="s">
        <v>22</v>
      </c>
      <c r="C45" s="491"/>
      <c r="D45" s="491"/>
      <c r="E45" s="532" t="s">
        <v>23</v>
      </c>
      <c r="F45" s="532"/>
      <c r="G45" s="532"/>
      <c r="H45" s="523" t="s">
        <v>145</v>
      </c>
      <c r="I45"/>
    </row>
    <row r="46" spans="1:9" ht="15">
      <c r="A46" s="491"/>
      <c r="B46" s="42" t="s">
        <v>171</v>
      </c>
      <c r="C46" s="61" t="s">
        <v>99</v>
      </c>
      <c r="D46" s="42" t="s">
        <v>16</v>
      </c>
      <c r="E46" s="42" t="s">
        <v>171</v>
      </c>
      <c r="F46" s="61" t="s">
        <v>99</v>
      </c>
      <c r="G46" s="42" t="s">
        <v>16</v>
      </c>
      <c r="H46" s="524"/>
      <c r="I46"/>
    </row>
    <row r="47" spans="1:9" ht="14.25">
      <c r="A47" s="24" t="s">
        <v>523</v>
      </c>
      <c r="B47" s="341">
        <v>3.72</v>
      </c>
      <c r="C47" s="341">
        <v>1.2</v>
      </c>
      <c r="D47" s="341">
        <f>B47+C47</f>
        <v>4.92</v>
      </c>
      <c r="E47" s="341">
        <v>5.56</v>
      </c>
      <c r="F47" s="341">
        <v>1</v>
      </c>
      <c r="G47" s="341">
        <f>E47+F47</f>
        <v>6.56</v>
      </c>
      <c r="H47" s="43"/>
      <c r="I47"/>
    </row>
    <row r="48" spans="1:9" ht="14.25">
      <c r="A48" s="24" t="s">
        <v>841</v>
      </c>
      <c r="B48" s="341">
        <v>3.72</v>
      </c>
      <c r="C48" s="341">
        <v>1.2</v>
      </c>
      <c r="D48" s="341">
        <f>B48+C48</f>
        <v>4.92</v>
      </c>
      <c r="E48" s="341">
        <v>5.56</v>
      </c>
      <c r="F48" s="341">
        <v>1</v>
      </c>
      <c r="G48" s="341">
        <f>E48+F48</f>
        <v>6.56</v>
      </c>
      <c r="H48" s="43" t="s">
        <v>172</v>
      </c>
      <c r="I48"/>
    </row>
    <row r="49" spans="1:20" ht="15" customHeight="1">
      <c r="A49" s="492" t="s">
        <v>232</v>
      </c>
      <c r="B49" s="492"/>
      <c r="C49" s="492"/>
      <c r="D49" s="492"/>
      <c r="E49" s="492"/>
      <c r="F49" s="492"/>
      <c r="G49" s="492"/>
      <c r="H49" s="492"/>
      <c r="I49" s="492"/>
      <c r="J49" s="492"/>
      <c r="K49" s="492"/>
      <c r="L49" s="492"/>
      <c r="M49" s="492"/>
      <c r="N49" s="492"/>
      <c r="O49" s="492"/>
      <c r="P49" s="492"/>
      <c r="Q49" s="492"/>
      <c r="R49" s="492"/>
      <c r="S49" s="492"/>
      <c r="T49" s="492"/>
    </row>
    <row r="50" spans="1:9" ht="15">
      <c r="A50" s="101"/>
      <c r="B50" s="225"/>
      <c r="C50" s="225"/>
      <c r="D50" s="11"/>
      <c r="E50" s="11"/>
      <c r="F50" s="226"/>
      <c r="G50" s="226"/>
      <c r="H50" s="226"/>
      <c r="I50"/>
    </row>
    <row r="51" spans="1:9" ht="15">
      <c r="A51" s="25"/>
      <c r="B51" s="228"/>
      <c r="C51" s="228"/>
      <c r="D51" s="207"/>
      <c r="E51" s="207"/>
      <c r="F51" s="226"/>
      <c r="G51" s="226"/>
      <c r="H51" s="226"/>
      <c r="I51"/>
    </row>
    <row r="53" ht="12.75">
      <c r="A53" s="13" t="s">
        <v>12</v>
      </c>
    </row>
    <row r="56" spans="2:18" s="14" customFormat="1" ht="12.75" customHeight="1">
      <c r="B56" s="13"/>
      <c r="C56" s="13"/>
      <c r="D56" s="13"/>
      <c r="E56" s="13"/>
      <c r="F56" s="13"/>
      <c r="G56" s="13"/>
      <c r="I56" s="13"/>
      <c r="O56" s="489" t="s">
        <v>902</v>
      </c>
      <c r="P56" s="489"/>
      <c r="Q56" s="489"/>
      <c r="R56" s="489"/>
    </row>
    <row r="57" spans="1:18" s="14" customFormat="1" ht="12.75" customHeight="1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490" t="s">
        <v>890</v>
      </c>
      <c r="P57" s="490"/>
      <c r="Q57" s="490"/>
      <c r="R57" s="490"/>
    </row>
    <row r="58" spans="1:19" s="14" customFormat="1" ht="12.75" customHeight="1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490" t="s">
        <v>892</v>
      </c>
      <c r="P58" s="490"/>
      <c r="Q58" s="490"/>
      <c r="R58" s="490"/>
      <c r="S58" s="72"/>
    </row>
    <row r="59" spans="15:17" ht="12.75" customHeight="1">
      <c r="O59" s="29" t="s">
        <v>82</v>
      </c>
      <c r="P59" s="29"/>
      <c r="Q59" s="29"/>
    </row>
  </sheetData>
  <sheetProtection/>
  <mergeCells count="182">
    <mergeCell ref="A44:I44"/>
    <mergeCell ref="G40:H40"/>
    <mergeCell ref="M37:N37"/>
    <mergeCell ref="K41:L41"/>
    <mergeCell ref="O37:P37"/>
    <mergeCell ref="K38:L38"/>
    <mergeCell ref="B40:D40"/>
    <mergeCell ref="B41:D41"/>
    <mergeCell ref="I40:J40"/>
    <mergeCell ref="I41:J41"/>
    <mergeCell ref="K36:P36"/>
    <mergeCell ref="O40:P40"/>
    <mergeCell ref="K39:L39"/>
    <mergeCell ref="M39:N39"/>
    <mergeCell ref="K37:L37"/>
    <mergeCell ref="E37:F37"/>
    <mergeCell ref="O38:P38"/>
    <mergeCell ref="M40:N40"/>
    <mergeCell ref="O39:P39"/>
    <mergeCell ref="M38:N38"/>
    <mergeCell ref="G41:H41"/>
    <mergeCell ref="E41:F41"/>
    <mergeCell ref="M41:N41"/>
    <mergeCell ref="O41:P41"/>
    <mergeCell ref="S23:T23"/>
    <mergeCell ref="M23:N23"/>
    <mergeCell ref="K23:L23"/>
    <mergeCell ref="O26:P26"/>
    <mergeCell ref="K26:L26"/>
    <mergeCell ref="S32:T32"/>
    <mergeCell ref="M31:N31"/>
    <mergeCell ref="Q31:R31"/>
    <mergeCell ref="S31:T31"/>
    <mergeCell ref="O31:P31"/>
    <mergeCell ref="O28:P28"/>
    <mergeCell ref="K31:L31"/>
    <mergeCell ref="M32:N32"/>
    <mergeCell ref="O32:P32"/>
    <mergeCell ref="Q32:R32"/>
    <mergeCell ref="Q28:R28"/>
    <mergeCell ref="K28:L28"/>
    <mergeCell ref="M30:N30"/>
    <mergeCell ref="O30:P30"/>
    <mergeCell ref="Q30:R30"/>
    <mergeCell ref="M28:N28"/>
    <mergeCell ref="K30:L30"/>
    <mergeCell ref="O27:P27"/>
    <mergeCell ref="S27:T27"/>
    <mergeCell ref="Q24:R24"/>
    <mergeCell ref="I30:J30"/>
    <mergeCell ref="K29:L29"/>
    <mergeCell ref="S24:T24"/>
    <mergeCell ref="M26:N26"/>
    <mergeCell ref="I27:J27"/>
    <mergeCell ref="K27:L27"/>
    <mergeCell ref="S28:T28"/>
    <mergeCell ref="D11:E11"/>
    <mergeCell ref="B13:C13"/>
    <mergeCell ref="B26:D26"/>
    <mergeCell ref="I26:J26"/>
    <mergeCell ref="B27:D27"/>
    <mergeCell ref="B29:D29"/>
    <mergeCell ref="E29:F29"/>
    <mergeCell ref="A21:S21"/>
    <mergeCell ref="S25:T25"/>
    <mergeCell ref="I29:J29"/>
    <mergeCell ref="A22:A23"/>
    <mergeCell ref="F13:G13"/>
    <mergeCell ref="B12:C12"/>
    <mergeCell ref="H13:I13"/>
    <mergeCell ref="H12:I12"/>
    <mergeCell ref="D12:E12"/>
    <mergeCell ref="F12:G12"/>
    <mergeCell ref="Q25:R25"/>
    <mergeCell ref="Q26:R26"/>
    <mergeCell ref="I28:J28"/>
    <mergeCell ref="E25:F25"/>
    <mergeCell ref="S26:T26"/>
    <mergeCell ref="A15:G15"/>
    <mergeCell ref="C16:D16"/>
    <mergeCell ref="A16:B16"/>
    <mergeCell ref="A17:B17"/>
    <mergeCell ref="C17:D17"/>
    <mergeCell ref="A6:B6"/>
    <mergeCell ref="A7:I7"/>
    <mergeCell ref="D9:E9"/>
    <mergeCell ref="Q27:R27"/>
    <mergeCell ref="E23:F23"/>
    <mergeCell ref="I24:J24"/>
    <mergeCell ref="E27:F27"/>
    <mergeCell ref="G27:H27"/>
    <mergeCell ref="G25:H25"/>
    <mergeCell ref="M27:N27"/>
    <mergeCell ref="B45:D45"/>
    <mergeCell ref="E45:G45"/>
    <mergeCell ref="E26:F26"/>
    <mergeCell ref="G26:H26"/>
    <mergeCell ref="B30:D30"/>
    <mergeCell ref="R1:S1"/>
    <mergeCell ref="A2:S2"/>
    <mergeCell ref="A3:S3"/>
    <mergeCell ref="A5:S5"/>
    <mergeCell ref="B9:C9"/>
    <mergeCell ref="O25:P25"/>
    <mergeCell ref="F9:G9"/>
    <mergeCell ref="H1:I1"/>
    <mergeCell ref="J9:K9"/>
    <mergeCell ref="H9:I9"/>
    <mergeCell ref="I25:J25"/>
    <mergeCell ref="I23:J23"/>
    <mergeCell ref="O23:P23"/>
    <mergeCell ref="J12:K12"/>
    <mergeCell ref="K25:L25"/>
    <mergeCell ref="B32:D32"/>
    <mergeCell ref="E39:F39"/>
    <mergeCell ref="E40:F40"/>
    <mergeCell ref="E36:J36"/>
    <mergeCell ref="G39:H39"/>
    <mergeCell ref="B38:D38"/>
    <mergeCell ref="G37:H37"/>
    <mergeCell ref="G38:H38"/>
    <mergeCell ref="I38:J38"/>
    <mergeCell ref="E38:F38"/>
    <mergeCell ref="B36:D37"/>
    <mergeCell ref="B39:D39"/>
    <mergeCell ref="H45:H46"/>
    <mergeCell ref="B31:D31"/>
    <mergeCell ref="D10:E10"/>
    <mergeCell ref="F10:G10"/>
    <mergeCell ref="H10:I10"/>
    <mergeCell ref="B10:C10"/>
    <mergeCell ref="B24:D24"/>
    <mergeCell ref="G29:H29"/>
    <mergeCell ref="G30:H30"/>
    <mergeCell ref="E28:F28"/>
    <mergeCell ref="G28:H28"/>
    <mergeCell ref="B22:D23"/>
    <mergeCell ref="E22:L22"/>
    <mergeCell ref="B28:D28"/>
    <mergeCell ref="B25:D25"/>
    <mergeCell ref="E24:F24"/>
    <mergeCell ref="K24:L24"/>
    <mergeCell ref="J10:K10"/>
    <mergeCell ref="C18:D18"/>
    <mergeCell ref="B11:C11"/>
    <mergeCell ref="M24:N24"/>
    <mergeCell ref="O24:P24"/>
    <mergeCell ref="G23:H23"/>
    <mergeCell ref="J13:K13"/>
    <mergeCell ref="J11:K11"/>
    <mergeCell ref="A18:B18"/>
    <mergeCell ref="D13:E13"/>
    <mergeCell ref="F11:G11"/>
    <mergeCell ref="H11:I11"/>
    <mergeCell ref="Q29:R29"/>
    <mergeCell ref="S29:T29"/>
    <mergeCell ref="M29:N29"/>
    <mergeCell ref="O29:P29"/>
    <mergeCell ref="M22:T22"/>
    <mergeCell ref="M25:N25"/>
    <mergeCell ref="Q23:R23"/>
    <mergeCell ref="G24:H24"/>
    <mergeCell ref="I32:J32"/>
    <mergeCell ref="S30:T30"/>
    <mergeCell ref="K32:L32"/>
    <mergeCell ref="E30:F30"/>
    <mergeCell ref="I39:J39"/>
    <mergeCell ref="Q36:R36"/>
    <mergeCell ref="I31:J31"/>
    <mergeCell ref="G32:H32"/>
    <mergeCell ref="G31:H31"/>
    <mergeCell ref="E32:F32"/>
    <mergeCell ref="O56:R56"/>
    <mergeCell ref="O57:R57"/>
    <mergeCell ref="O58:R58"/>
    <mergeCell ref="A45:A46"/>
    <mergeCell ref="A49:T49"/>
    <mergeCell ref="E31:F31"/>
    <mergeCell ref="B34:H34"/>
    <mergeCell ref="K40:L40"/>
    <mergeCell ref="S36:T36"/>
    <mergeCell ref="I37:J3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8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SheetLayoutView="90" zoomScalePageLayoutView="0" workbookViewId="0" topLeftCell="A1">
      <selection activeCell="A1" sqref="A1:M1"/>
    </sheetView>
  </sheetViews>
  <sheetFormatPr defaultColWidth="9.140625" defaultRowHeight="12.75"/>
  <cols>
    <col min="1" max="1" width="3.57421875" style="0" customWidth="1"/>
    <col min="2" max="2" width="11.421875" style="0" customWidth="1"/>
    <col min="3" max="3" width="16.7109375" style="0" customWidth="1"/>
    <col min="4" max="4" width="9.421875" style="0" customWidth="1"/>
    <col min="5" max="5" width="9.00390625" style="0" customWidth="1"/>
    <col min="6" max="6" width="11.57421875" style="0" customWidth="1"/>
    <col min="7" max="8" width="10.421875" style="0" customWidth="1"/>
    <col min="9" max="10" width="10.421875" style="246" customWidth="1"/>
    <col min="11" max="11" width="10.57421875" style="0" customWidth="1"/>
    <col min="12" max="12" width="10.421875" style="0" customWidth="1"/>
    <col min="13" max="13" width="11.57421875" style="0" customWidth="1"/>
    <col min="14" max="14" width="13.00390625" style="0" customWidth="1"/>
  </cols>
  <sheetData>
    <row r="1" spans="1:14" ht="18">
      <c r="A1" s="577" t="s">
        <v>0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08" t="s">
        <v>530</v>
      </c>
    </row>
    <row r="2" spans="1:14" ht="21">
      <c r="A2" s="578" t="s">
        <v>651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</row>
    <row r="3" spans="1:10" ht="15">
      <c r="A3" s="171"/>
      <c r="B3" s="171"/>
      <c r="C3" s="171"/>
      <c r="D3" s="171"/>
      <c r="E3" s="171"/>
      <c r="F3" s="171"/>
      <c r="G3" s="171"/>
      <c r="H3" s="171"/>
      <c r="I3" s="245"/>
      <c r="J3" s="245"/>
    </row>
    <row r="4" spans="1:14" ht="18">
      <c r="A4" s="577" t="s">
        <v>529</v>
      </c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</row>
    <row r="5" spans="1:12" ht="15">
      <c r="A5" s="172" t="s">
        <v>889</v>
      </c>
      <c r="B5" s="172"/>
      <c r="C5" s="172"/>
      <c r="D5" s="172"/>
      <c r="E5" s="172"/>
      <c r="F5" s="172"/>
      <c r="G5" s="172"/>
      <c r="H5" s="171"/>
      <c r="I5" s="245"/>
      <c r="J5" s="245"/>
      <c r="L5" s="14" t="s">
        <v>819</v>
      </c>
    </row>
    <row r="6" spans="1:14" ht="28.5" customHeight="1">
      <c r="A6" s="636" t="s">
        <v>2</v>
      </c>
      <c r="B6" s="636" t="s">
        <v>34</v>
      </c>
      <c r="C6" s="546" t="s">
        <v>409</v>
      </c>
      <c r="D6" s="589" t="s">
        <v>462</v>
      </c>
      <c r="E6" s="589"/>
      <c r="F6" s="589"/>
      <c r="G6" s="589"/>
      <c r="H6" s="590"/>
      <c r="I6" s="666" t="s">
        <v>556</v>
      </c>
      <c r="J6" s="666" t="s">
        <v>557</v>
      </c>
      <c r="K6" s="638" t="s">
        <v>509</v>
      </c>
      <c r="L6" s="638"/>
      <c r="M6" s="638"/>
      <c r="N6" s="638"/>
    </row>
    <row r="7" spans="1:14" ht="39" customHeight="1">
      <c r="A7" s="637"/>
      <c r="B7" s="637"/>
      <c r="C7" s="546"/>
      <c r="D7" s="269" t="s">
        <v>461</v>
      </c>
      <c r="E7" s="269" t="s">
        <v>410</v>
      </c>
      <c r="F7" s="136" t="s">
        <v>411</v>
      </c>
      <c r="G7" s="269" t="s">
        <v>412</v>
      </c>
      <c r="H7" s="269" t="s">
        <v>45</v>
      </c>
      <c r="I7" s="666"/>
      <c r="J7" s="666"/>
      <c r="K7" s="314" t="s">
        <v>413</v>
      </c>
      <c r="L7" s="424" t="s">
        <v>510</v>
      </c>
      <c r="M7" s="269" t="s">
        <v>414</v>
      </c>
      <c r="N7" s="424" t="s">
        <v>415</v>
      </c>
    </row>
    <row r="8" spans="1:14" ht="15">
      <c r="A8" s="173" t="s">
        <v>268</v>
      </c>
      <c r="B8" s="173" t="s">
        <v>269</v>
      </c>
      <c r="C8" s="173" t="s">
        <v>270</v>
      </c>
      <c r="D8" s="173" t="s">
        <v>271</v>
      </c>
      <c r="E8" s="173" t="s">
        <v>272</v>
      </c>
      <c r="F8" s="173" t="s">
        <v>273</v>
      </c>
      <c r="G8" s="173" t="s">
        <v>274</v>
      </c>
      <c r="H8" s="173" t="s">
        <v>275</v>
      </c>
      <c r="I8" s="260" t="s">
        <v>294</v>
      </c>
      <c r="J8" s="260" t="s">
        <v>295</v>
      </c>
      <c r="K8" s="173" t="s">
        <v>296</v>
      </c>
      <c r="L8" s="173" t="s">
        <v>324</v>
      </c>
      <c r="M8" s="173" t="s">
        <v>325</v>
      </c>
      <c r="N8" s="173" t="s">
        <v>326</v>
      </c>
    </row>
    <row r="9" spans="1:14" ht="15">
      <c r="A9" s="325">
        <v>1</v>
      </c>
      <c r="B9" s="326" t="s">
        <v>861</v>
      </c>
      <c r="C9" s="248">
        <v>518</v>
      </c>
      <c r="D9" s="248">
        <v>43</v>
      </c>
      <c r="E9" s="248">
        <v>271</v>
      </c>
      <c r="F9" s="248">
        <v>0</v>
      </c>
      <c r="G9" s="248">
        <v>0</v>
      </c>
      <c r="H9" s="248">
        <f>C9-(D9+E9)</f>
        <v>204</v>
      </c>
      <c r="I9" s="423">
        <v>0</v>
      </c>
      <c r="J9" s="423">
        <v>518</v>
      </c>
      <c r="K9" s="248">
        <v>514</v>
      </c>
      <c r="L9" s="248">
        <v>154</v>
      </c>
      <c r="M9" s="248">
        <v>191</v>
      </c>
      <c r="N9" s="248">
        <v>514</v>
      </c>
    </row>
    <row r="10" spans="1:14" ht="15">
      <c r="A10" s="325">
        <v>2</v>
      </c>
      <c r="B10" s="326" t="s">
        <v>862</v>
      </c>
      <c r="C10" s="248">
        <v>258</v>
      </c>
      <c r="D10" s="248">
        <v>40</v>
      </c>
      <c r="E10" s="248">
        <v>61</v>
      </c>
      <c r="F10" s="248">
        <v>0</v>
      </c>
      <c r="G10" s="248">
        <v>0</v>
      </c>
      <c r="H10" s="248">
        <f aca="true" t="shared" si="0" ref="H10:H16">C10-(D10+E10)</f>
        <v>157</v>
      </c>
      <c r="I10" s="423">
        <v>1</v>
      </c>
      <c r="J10" s="423">
        <v>258</v>
      </c>
      <c r="K10" s="248">
        <v>258</v>
      </c>
      <c r="L10" s="248">
        <v>18</v>
      </c>
      <c r="M10" s="248">
        <v>0</v>
      </c>
      <c r="N10" s="248">
        <v>137</v>
      </c>
    </row>
    <row r="11" spans="1:14" ht="15">
      <c r="A11" s="325">
        <v>3</v>
      </c>
      <c r="B11" s="326" t="s">
        <v>863</v>
      </c>
      <c r="C11" s="248">
        <v>178</v>
      </c>
      <c r="D11" s="248">
        <v>18</v>
      </c>
      <c r="E11" s="248">
        <v>59</v>
      </c>
      <c r="F11" s="248">
        <v>0</v>
      </c>
      <c r="G11" s="248">
        <v>0</v>
      </c>
      <c r="H11" s="248">
        <f t="shared" si="0"/>
        <v>101</v>
      </c>
      <c r="I11" s="423">
        <v>0</v>
      </c>
      <c r="J11" s="423">
        <v>0</v>
      </c>
      <c r="K11" s="248">
        <v>0</v>
      </c>
      <c r="L11" s="248">
        <v>0</v>
      </c>
      <c r="M11" s="248">
        <v>0</v>
      </c>
      <c r="N11" s="248">
        <v>0</v>
      </c>
    </row>
    <row r="12" spans="1:14" ht="15">
      <c r="A12" s="325">
        <v>4</v>
      </c>
      <c r="B12" s="326" t="s">
        <v>864</v>
      </c>
      <c r="C12" s="248">
        <v>185</v>
      </c>
      <c r="D12" s="248">
        <v>91</v>
      </c>
      <c r="E12" s="248">
        <v>21</v>
      </c>
      <c r="F12" s="248">
        <v>0</v>
      </c>
      <c r="G12" s="248">
        <v>0</v>
      </c>
      <c r="H12" s="248">
        <f t="shared" si="0"/>
        <v>73</v>
      </c>
      <c r="I12" s="423">
        <v>0</v>
      </c>
      <c r="J12" s="423">
        <v>418</v>
      </c>
      <c r="K12" s="248">
        <v>0</v>
      </c>
      <c r="L12" s="248">
        <v>0</v>
      </c>
      <c r="M12" s="248">
        <v>0</v>
      </c>
      <c r="N12" s="248">
        <v>0</v>
      </c>
    </row>
    <row r="13" spans="1:14" ht="15">
      <c r="A13" s="325">
        <v>5</v>
      </c>
      <c r="B13" s="326" t="s">
        <v>865</v>
      </c>
      <c r="C13" s="248">
        <v>124</v>
      </c>
      <c r="D13" s="248">
        <v>42</v>
      </c>
      <c r="E13" s="248">
        <v>82</v>
      </c>
      <c r="F13" s="248">
        <v>0</v>
      </c>
      <c r="G13" s="248">
        <v>0</v>
      </c>
      <c r="H13" s="248">
        <f t="shared" si="0"/>
        <v>0</v>
      </c>
      <c r="I13" s="423">
        <v>0</v>
      </c>
      <c r="J13" s="423">
        <v>551</v>
      </c>
      <c r="K13" s="248">
        <v>551</v>
      </c>
      <c r="L13" s="248">
        <v>0</v>
      </c>
      <c r="M13" s="248">
        <v>0</v>
      </c>
      <c r="N13" s="248">
        <v>551</v>
      </c>
    </row>
    <row r="14" spans="1:14" ht="15">
      <c r="A14" s="325">
        <v>6</v>
      </c>
      <c r="B14" s="326" t="s">
        <v>866</v>
      </c>
      <c r="C14" s="248">
        <v>275</v>
      </c>
      <c r="D14" s="248">
        <v>6</v>
      </c>
      <c r="E14" s="248">
        <v>38</v>
      </c>
      <c r="F14" s="248">
        <v>0</v>
      </c>
      <c r="G14" s="248">
        <v>0</v>
      </c>
      <c r="H14" s="248">
        <f t="shared" si="0"/>
        <v>231</v>
      </c>
      <c r="I14" s="423">
        <v>0</v>
      </c>
      <c r="J14" s="423">
        <v>0</v>
      </c>
      <c r="K14" s="248">
        <v>277</v>
      </c>
      <c r="L14" s="248">
        <v>20</v>
      </c>
      <c r="M14" s="248">
        <v>15</v>
      </c>
      <c r="N14" s="248">
        <v>277</v>
      </c>
    </row>
    <row r="15" spans="1:14" ht="15">
      <c r="A15" s="325">
        <v>7</v>
      </c>
      <c r="B15" s="326" t="s">
        <v>873</v>
      </c>
      <c r="C15" s="248">
        <v>194</v>
      </c>
      <c r="D15" s="248">
        <v>12</v>
      </c>
      <c r="E15" s="248">
        <v>0</v>
      </c>
      <c r="F15" s="248">
        <v>0</v>
      </c>
      <c r="G15" s="248">
        <v>0</v>
      </c>
      <c r="H15" s="248">
        <f t="shared" si="0"/>
        <v>182</v>
      </c>
      <c r="I15" s="423">
        <v>0</v>
      </c>
      <c r="J15" s="423">
        <v>194</v>
      </c>
      <c r="K15" s="248">
        <v>194</v>
      </c>
      <c r="L15" s="248">
        <v>0</v>
      </c>
      <c r="M15" s="248">
        <v>0</v>
      </c>
      <c r="N15" s="248">
        <v>194</v>
      </c>
    </row>
    <row r="16" spans="1:14" ht="15">
      <c r="A16" s="325">
        <v>8</v>
      </c>
      <c r="B16" s="326" t="s">
        <v>868</v>
      </c>
      <c r="C16" s="248">
        <v>11</v>
      </c>
      <c r="D16" s="248">
        <v>11</v>
      </c>
      <c r="E16" s="248">
        <v>0</v>
      </c>
      <c r="F16" s="248">
        <v>0</v>
      </c>
      <c r="G16" s="248">
        <v>0</v>
      </c>
      <c r="H16" s="248">
        <f t="shared" si="0"/>
        <v>0</v>
      </c>
      <c r="I16" s="423">
        <v>0</v>
      </c>
      <c r="J16" s="423">
        <v>140</v>
      </c>
      <c r="K16" s="248">
        <v>140</v>
      </c>
      <c r="L16" s="248">
        <v>0</v>
      </c>
      <c r="M16" s="248">
        <v>0</v>
      </c>
      <c r="N16" s="248">
        <v>140</v>
      </c>
    </row>
    <row r="17" spans="1:14" ht="12.75">
      <c r="A17" s="317" t="s">
        <v>38</v>
      </c>
      <c r="B17" s="327" t="s">
        <v>16</v>
      </c>
      <c r="C17" s="136">
        <f>SUM(C9:C16)</f>
        <v>1743</v>
      </c>
      <c r="D17" s="136">
        <f aca="true" t="shared" si="1" ref="D17:N17">SUM(D9:D16)</f>
        <v>263</v>
      </c>
      <c r="E17" s="136">
        <f t="shared" si="1"/>
        <v>532</v>
      </c>
      <c r="F17" s="136">
        <f t="shared" si="1"/>
        <v>0</v>
      </c>
      <c r="G17" s="136">
        <f t="shared" si="1"/>
        <v>0</v>
      </c>
      <c r="H17" s="136">
        <f t="shared" si="1"/>
        <v>948</v>
      </c>
      <c r="I17" s="136">
        <f t="shared" si="1"/>
        <v>1</v>
      </c>
      <c r="J17" s="136">
        <f t="shared" si="1"/>
        <v>2079</v>
      </c>
      <c r="K17" s="136">
        <f t="shared" si="1"/>
        <v>1934</v>
      </c>
      <c r="L17" s="136">
        <f t="shared" si="1"/>
        <v>192</v>
      </c>
      <c r="M17" s="136">
        <f t="shared" si="1"/>
        <v>206</v>
      </c>
      <c r="N17" s="136">
        <f t="shared" si="1"/>
        <v>1813</v>
      </c>
    </row>
    <row r="23" spans="1:14" ht="12.75">
      <c r="A23" s="13" t="s">
        <v>19</v>
      </c>
      <c r="B23" s="13"/>
      <c r="C23" s="13"/>
      <c r="D23" s="13"/>
      <c r="E23" s="13"/>
      <c r="F23" s="25"/>
      <c r="G23" s="25"/>
      <c r="H23" s="25"/>
      <c r="I23" s="25"/>
      <c r="J23" s="13"/>
      <c r="K23" s="13"/>
      <c r="M23" s="283" t="s">
        <v>902</v>
      </c>
      <c r="N23" s="14"/>
    </row>
    <row r="24" spans="6:14" ht="12.75">
      <c r="F24" s="11"/>
      <c r="G24" s="11"/>
      <c r="H24" s="11"/>
      <c r="I24" s="11"/>
      <c r="J24"/>
      <c r="M24" s="283" t="s">
        <v>890</v>
      </c>
      <c r="N24" s="14"/>
    </row>
    <row r="25" spans="6:14" ht="12.75">
      <c r="F25" s="11"/>
      <c r="G25" s="11"/>
      <c r="H25" s="11"/>
      <c r="I25" s="11"/>
      <c r="J25"/>
      <c r="M25" s="283" t="s">
        <v>892</v>
      </c>
      <c r="N25" s="14"/>
    </row>
    <row r="26" spans="6:14" ht="12.75">
      <c r="F26" s="11"/>
      <c r="G26" s="11"/>
      <c r="H26" s="11"/>
      <c r="I26" s="11"/>
      <c r="J26"/>
      <c r="L26" s="27" t="s">
        <v>82</v>
      </c>
      <c r="N26" s="14"/>
    </row>
    <row r="27" spans="6:16" ht="12.75">
      <c r="F27" s="11"/>
      <c r="G27" s="11"/>
      <c r="H27" s="11"/>
      <c r="I27"/>
      <c r="J27"/>
      <c r="O27" s="246"/>
      <c r="P27" s="246"/>
    </row>
  </sheetData>
  <sheetProtection/>
  <mergeCells count="10">
    <mergeCell ref="D6:H6"/>
    <mergeCell ref="C6:C7"/>
    <mergeCell ref="A1:M1"/>
    <mergeCell ref="A2:N2"/>
    <mergeCell ref="A4:N4"/>
    <mergeCell ref="A6:A7"/>
    <mergeCell ref="B6:B7"/>
    <mergeCell ref="K6:N6"/>
    <mergeCell ref="I6:I7"/>
    <mergeCell ref="J6:J7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8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SheetLayoutView="120" zoomScalePageLayoutView="0" workbookViewId="0" topLeftCell="A4">
      <selection activeCell="L16" sqref="L16"/>
    </sheetView>
  </sheetViews>
  <sheetFormatPr defaultColWidth="9.140625" defaultRowHeight="12.75"/>
  <cols>
    <col min="1" max="1" width="8.28125" style="0" customWidth="1"/>
    <col min="2" max="2" width="23.57421875" style="0" customWidth="1"/>
    <col min="3" max="3" width="16.7109375" style="0" customWidth="1"/>
    <col min="4" max="4" width="12.57421875" style="0" customWidth="1"/>
    <col min="5" max="5" width="13.00390625" style="0" customWidth="1"/>
    <col min="6" max="6" width="14.7109375" style="0" customWidth="1"/>
    <col min="7" max="7" width="13.57421875" style="0" customWidth="1"/>
    <col min="8" max="8" width="15.57421875" style="0" customWidth="1"/>
  </cols>
  <sheetData>
    <row r="1" spans="1:8" ht="18">
      <c r="A1" s="577" t="s">
        <v>0</v>
      </c>
      <c r="B1" s="577"/>
      <c r="C1" s="577"/>
      <c r="D1" s="577"/>
      <c r="E1" s="577"/>
      <c r="F1" s="577"/>
      <c r="G1" s="577"/>
      <c r="H1" s="208" t="s">
        <v>532</v>
      </c>
    </row>
    <row r="2" spans="1:8" ht="21">
      <c r="A2" s="578" t="s">
        <v>651</v>
      </c>
      <c r="B2" s="578"/>
      <c r="C2" s="578"/>
      <c r="D2" s="578"/>
      <c r="E2" s="578"/>
      <c r="F2" s="578"/>
      <c r="G2" s="578"/>
      <c r="H2" s="578"/>
    </row>
    <row r="3" spans="1:7" ht="15">
      <c r="A3" s="171"/>
      <c r="B3" s="171"/>
      <c r="C3" s="171"/>
      <c r="D3" s="171"/>
      <c r="E3" s="171"/>
      <c r="F3" s="171"/>
      <c r="G3" s="171"/>
    </row>
    <row r="4" spans="1:8" ht="18">
      <c r="A4" s="577" t="s">
        <v>531</v>
      </c>
      <c r="B4" s="577"/>
      <c r="C4" s="577"/>
      <c r="D4" s="577"/>
      <c r="E4" s="577"/>
      <c r="F4" s="577"/>
      <c r="G4" s="577"/>
      <c r="H4" s="577"/>
    </row>
    <row r="5" spans="1:7" ht="15">
      <c r="A5" s="172" t="s">
        <v>889</v>
      </c>
      <c r="B5" s="172"/>
      <c r="C5" s="172"/>
      <c r="D5" s="172"/>
      <c r="E5" s="172"/>
      <c r="F5" s="172"/>
      <c r="G5" s="172" t="s">
        <v>819</v>
      </c>
    </row>
    <row r="6" spans="1:8" ht="21.75" customHeight="1">
      <c r="A6" s="636" t="s">
        <v>2</v>
      </c>
      <c r="B6" s="636" t="s">
        <v>511</v>
      </c>
      <c r="C6" s="546" t="s">
        <v>34</v>
      </c>
      <c r="D6" s="546" t="s">
        <v>516</v>
      </c>
      <c r="E6" s="546"/>
      <c r="F6" s="589" t="s">
        <v>517</v>
      </c>
      <c r="G6" s="589"/>
      <c r="H6" s="636" t="s">
        <v>227</v>
      </c>
    </row>
    <row r="7" spans="1:8" ht="25.5" customHeight="1">
      <c r="A7" s="637"/>
      <c r="B7" s="637"/>
      <c r="C7" s="546"/>
      <c r="D7" s="269" t="s">
        <v>512</v>
      </c>
      <c r="E7" s="269" t="s">
        <v>513</v>
      </c>
      <c r="F7" s="136" t="s">
        <v>514</v>
      </c>
      <c r="G7" s="269" t="s">
        <v>515</v>
      </c>
      <c r="H7" s="637"/>
    </row>
    <row r="8" spans="1:8" ht="15">
      <c r="A8" s="173" t="s">
        <v>268</v>
      </c>
      <c r="B8" s="173" t="s">
        <v>269</v>
      </c>
      <c r="C8" s="173" t="s">
        <v>270</v>
      </c>
      <c r="D8" s="173" t="s">
        <v>271</v>
      </c>
      <c r="E8" s="173" t="s">
        <v>272</v>
      </c>
      <c r="F8" s="173" t="s">
        <v>273</v>
      </c>
      <c r="G8" s="173" t="s">
        <v>274</v>
      </c>
      <c r="H8" s="173">
        <v>8</v>
      </c>
    </row>
    <row r="9" spans="1:8" ht="15">
      <c r="A9" s="248">
        <v>1</v>
      </c>
      <c r="B9" s="248" t="s">
        <v>896</v>
      </c>
      <c r="C9" s="326" t="s">
        <v>861</v>
      </c>
      <c r="D9" s="248">
        <v>6</v>
      </c>
      <c r="E9" s="248">
        <v>6</v>
      </c>
      <c r="F9" s="248">
        <v>0</v>
      </c>
      <c r="G9" s="248">
        <v>6</v>
      </c>
      <c r="H9" s="248"/>
    </row>
    <row r="10" spans="1:8" ht="15">
      <c r="A10" s="248">
        <v>2</v>
      </c>
      <c r="B10" s="248" t="s">
        <v>896</v>
      </c>
      <c r="C10" s="326" t="s">
        <v>862</v>
      </c>
      <c r="D10" s="248">
        <v>8</v>
      </c>
      <c r="E10" s="248">
        <v>8</v>
      </c>
      <c r="F10" s="248">
        <v>0</v>
      </c>
      <c r="G10" s="248">
        <v>8</v>
      </c>
      <c r="H10" s="173"/>
    </row>
    <row r="11" spans="1:8" ht="15">
      <c r="A11" s="248">
        <v>3</v>
      </c>
      <c r="B11" s="248"/>
      <c r="C11" s="326" t="s">
        <v>863</v>
      </c>
      <c r="D11" s="248">
        <v>0</v>
      </c>
      <c r="E11" s="248">
        <v>0</v>
      </c>
      <c r="F11" s="248">
        <v>0</v>
      </c>
      <c r="G11" s="248">
        <v>0</v>
      </c>
      <c r="H11" s="173"/>
    </row>
    <row r="12" spans="1:8" ht="15">
      <c r="A12" s="248">
        <v>4</v>
      </c>
      <c r="B12" s="248" t="s">
        <v>896</v>
      </c>
      <c r="C12" s="326" t="s">
        <v>864</v>
      </c>
      <c r="D12" s="248">
        <v>6</v>
      </c>
      <c r="E12" s="248">
        <v>6</v>
      </c>
      <c r="F12" s="248">
        <v>0</v>
      </c>
      <c r="G12" s="248">
        <v>6</v>
      </c>
      <c r="H12" s="173"/>
    </row>
    <row r="13" spans="1:8" ht="15">
      <c r="A13" s="248">
        <v>5</v>
      </c>
      <c r="B13" s="248" t="s">
        <v>896</v>
      </c>
      <c r="C13" s="326" t="s">
        <v>865</v>
      </c>
      <c r="D13" s="248">
        <v>8</v>
      </c>
      <c r="E13" s="248">
        <v>8</v>
      </c>
      <c r="F13" s="248">
        <v>8</v>
      </c>
      <c r="G13" s="248">
        <v>0</v>
      </c>
      <c r="H13" s="173"/>
    </row>
    <row r="14" spans="1:8" ht="15">
      <c r="A14" s="248">
        <v>6</v>
      </c>
      <c r="B14" s="248" t="s">
        <v>896</v>
      </c>
      <c r="C14" s="326" t="s">
        <v>866</v>
      </c>
      <c r="D14" s="248">
        <v>0</v>
      </c>
      <c r="E14" s="248">
        <v>0</v>
      </c>
      <c r="F14" s="248">
        <v>0</v>
      </c>
      <c r="G14" s="248">
        <v>0</v>
      </c>
      <c r="H14" s="173"/>
    </row>
    <row r="15" spans="1:8" ht="15">
      <c r="A15" s="248">
        <v>7</v>
      </c>
      <c r="B15" s="248" t="s">
        <v>896</v>
      </c>
      <c r="C15" s="326" t="s">
        <v>873</v>
      </c>
      <c r="D15" s="248">
        <v>4</v>
      </c>
      <c r="E15" s="248">
        <v>4</v>
      </c>
      <c r="F15" s="248">
        <v>0</v>
      </c>
      <c r="G15" s="248">
        <v>4</v>
      </c>
      <c r="H15" s="173"/>
    </row>
    <row r="16" spans="1:8" ht="15">
      <c r="A16" s="248">
        <v>8</v>
      </c>
      <c r="B16" s="248"/>
      <c r="C16" s="326" t="s">
        <v>868</v>
      </c>
      <c r="D16" s="248">
        <v>0</v>
      </c>
      <c r="E16" s="248">
        <v>0</v>
      </c>
      <c r="F16" s="248">
        <v>0</v>
      </c>
      <c r="G16" s="248">
        <v>0</v>
      </c>
      <c r="H16" s="173"/>
    </row>
    <row r="17" spans="1:8" ht="15">
      <c r="A17" s="248"/>
      <c r="B17" s="8"/>
      <c r="C17" s="327" t="s">
        <v>16</v>
      </c>
      <c r="D17" s="127">
        <f>SUM(D9:D16)</f>
        <v>32</v>
      </c>
      <c r="E17" s="127">
        <f>SUM(E9:E16)</f>
        <v>32</v>
      </c>
      <c r="F17" s="127">
        <f>SUM(F9:F16)</f>
        <v>8</v>
      </c>
      <c r="G17" s="127">
        <f>SUM(G9:G16)</f>
        <v>24</v>
      </c>
      <c r="H17" s="8"/>
    </row>
    <row r="23" spans="1:8" ht="12.75">
      <c r="A23" s="13" t="s">
        <v>19</v>
      </c>
      <c r="B23" s="25"/>
      <c r="C23" s="25"/>
      <c r="D23" s="13"/>
      <c r="E23" s="13"/>
      <c r="G23" s="283" t="s">
        <v>902</v>
      </c>
      <c r="H23" s="14"/>
    </row>
    <row r="24" spans="2:8" ht="12.75">
      <c r="B24" s="11"/>
      <c r="C24" s="11"/>
      <c r="G24" s="283" t="s">
        <v>890</v>
      </c>
      <c r="H24" s="14"/>
    </row>
    <row r="25" spans="2:8" ht="12.75">
      <c r="B25" s="11"/>
      <c r="C25" s="11"/>
      <c r="G25" s="283" t="s">
        <v>892</v>
      </c>
      <c r="H25" s="14"/>
    </row>
    <row r="26" spans="2:8" ht="12.75">
      <c r="B26" s="11"/>
      <c r="C26" s="11"/>
      <c r="F26" s="27" t="s">
        <v>82</v>
      </c>
      <c r="H26" s="14"/>
    </row>
  </sheetData>
  <sheetProtection/>
  <mergeCells count="9">
    <mergeCell ref="A1:G1"/>
    <mergeCell ref="A6:A7"/>
    <mergeCell ref="B6:B7"/>
    <mergeCell ref="C6:C7"/>
    <mergeCell ref="A2:H2"/>
    <mergeCell ref="A4:H4"/>
    <mergeCell ref="F6:G6"/>
    <mergeCell ref="D6:E6"/>
    <mergeCell ref="H6:H7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SheetLayoutView="84" zoomScalePageLayoutView="0" workbookViewId="0" topLeftCell="A1">
      <selection activeCell="A1" sqref="A1:K1"/>
    </sheetView>
  </sheetViews>
  <sheetFormatPr defaultColWidth="9.140625" defaultRowHeight="12.75"/>
  <cols>
    <col min="1" max="1" width="6.421875" style="0" customWidth="1"/>
    <col min="2" max="2" width="15.421875" style="0" customWidth="1"/>
    <col min="3" max="3" width="15.28125" style="0" customWidth="1"/>
    <col min="4" max="5" width="15.421875" style="0" customWidth="1"/>
    <col min="6" max="9" width="15.7109375" style="0" customWidth="1"/>
    <col min="10" max="10" width="15.421875" style="0" customWidth="1"/>
    <col min="11" max="11" width="20.00390625" style="0" customWidth="1"/>
    <col min="12" max="12" width="14.28125" style="0" customWidth="1"/>
  </cols>
  <sheetData>
    <row r="1" spans="1:12" ht="18">
      <c r="A1" s="577" t="s">
        <v>0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208" t="s">
        <v>534</v>
      </c>
    </row>
    <row r="2" spans="1:12" ht="21">
      <c r="A2" s="578" t="s">
        <v>651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</row>
    <row r="3" spans="1:11" ht="15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8">
      <c r="A4" s="577" t="s">
        <v>533</v>
      </c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</row>
    <row r="5" spans="1:12" ht="15">
      <c r="A5" s="172" t="s">
        <v>889</v>
      </c>
      <c r="B5" s="172"/>
      <c r="C5" s="172"/>
      <c r="D5" s="172"/>
      <c r="E5" s="172"/>
      <c r="F5" s="172"/>
      <c r="G5" s="172"/>
      <c r="H5" s="172"/>
      <c r="I5" s="172"/>
      <c r="J5" s="669" t="s">
        <v>819</v>
      </c>
      <c r="K5" s="669"/>
      <c r="L5" s="669"/>
    </row>
    <row r="6" spans="1:12" ht="21.75" customHeight="1">
      <c r="A6" s="667" t="s">
        <v>2</v>
      </c>
      <c r="B6" s="667" t="s">
        <v>34</v>
      </c>
      <c r="C6" s="507" t="s">
        <v>476</v>
      </c>
      <c r="D6" s="527"/>
      <c r="E6" s="508"/>
      <c r="F6" s="507" t="s">
        <v>482</v>
      </c>
      <c r="G6" s="527"/>
      <c r="H6" s="527"/>
      <c r="I6" s="508"/>
      <c r="J6" s="503" t="s">
        <v>484</v>
      </c>
      <c r="K6" s="503"/>
      <c r="L6" s="503"/>
    </row>
    <row r="7" spans="1:12" ht="29.25" customHeight="1">
      <c r="A7" s="668"/>
      <c r="B7" s="668"/>
      <c r="C7" s="202" t="s">
        <v>217</v>
      </c>
      <c r="D7" s="202" t="s">
        <v>478</v>
      </c>
      <c r="E7" s="202" t="s">
        <v>483</v>
      </c>
      <c r="F7" s="202" t="s">
        <v>217</v>
      </c>
      <c r="G7" s="202" t="s">
        <v>477</v>
      </c>
      <c r="H7" s="202" t="s">
        <v>479</v>
      </c>
      <c r="I7" s="202" t="s">
        <v>483</v>
      </c>
      <c r="J7" s="5" t="s">
        <v>480</v>
      </c>
      <c r="K7" s="5" t="s">
        <v>481</v>
      </c>
      <c r="L7" s="202" t="s">
        <v>483</v>
      </c>
    </row>
    <row r="8" spans="1:12" ht="15">
      <c r="A8" s="173" t="s">
        <v>268</v>
      </c>
      <c r="B8" s="173" t="s">
        <v>269</v>
      </c>
      <c r="C8" s="173" t="s">
        <v>270</v>
      </c>
      <c r="D8" s="173" t="s">
        <v>271</v>
      </c>
      <c r="E8" s="173" t="s">
        <v>272</v>
      </c>
      <c r="F8" s="173" t="s">
        <v>273</v>
      </c>
      <c r="G8" s="173" t="s">
        <v>274</v>
      </c>
      <c r="H8" s="173" t="s">
        <v>275</v>
      </c>
      <c r="I8" s="173" t="s">
        <v>294</v>
      </c>
      <c r="J8" s="173" t="s">
        <v>295</v>
      </c>
      <c r="K8" s="173" t="s">
        <v>296</v>
      </c>
      <c r="L8" s="173" t="s">
        <v>324</v>
      </c>
    </row>
    <row r="9" spans="1:14" ht="15">
      <c r="A9" s="248">
        <v>1</v>
      </c>
      <c r="B9" s="326" t="s">
        <v>861</v>
      </c>
      <c r="C9" s="127" t="s">
        <v>869</v>
      </c>
      <c r="D9" s="127" t="s">
        <v>869</v>
      </c>
      <c r="E9" s="127" t="s">
        <v>869</v>
      </c>
      <c r="F9" s="8"/>
      <c r="G9" s="8"/>
      <c r="H9" s="8"/>
      <c r="I9" s="8"/>
      <c r="J9" s="8"/>
      <c r="K9" s="8"/>
      <c r="L9" s="8"/>
      <c r="N9" t="s">
        <v>11</v>
      </c>
    </row>
    <row r="10" spans="1:12" ht="15">
      <c r="A10" s="248">
        <v>2</v>
      </c>
      <c r="B10" s="326" t="s">
        <v>862</v>
      </c>
      <c r="C10" s="127" t="s">
        <v>869</v>
      </c>
      <c r="D10" s="127" t="s">
        <v>869</v>
      </c>
      <c r="E10" s="127" t="s">
        <v>869</v>
      </c>
      <c r="F10" s="8"/>
      <c r="G10" s="8"/>
      <c r="H10" s="8"/>
      <c r="I10" s="8"/>
      <c r="J10" s="8"/>
      <c r="K10" s="8"/>
      <c r="L10" s="8"/>
    </row>
    <row r="11" spans="1:12" ht="15">
      <c r="A11" s="248">
        <v>3</v>
      </c>
      <c r="B11" s="326" t="s">
        <v>863</v>
      </c>
      <c r="C11" s="127" t="s">
        <v>869</v>
      </c>
      <c r="D11" s="127" t="s">
        <v>869</v>
      </c>
      <c r="E11" s="127" t="s">
        <v>869</v>
      </c>
      <c r="F11" s="8"/>
      <c r="G11" s="8"/>
      <c r="H11" s="8"/>
      <c r="I11" s="8"/>
      <c r="J11" s="8"/>
      <c r="K11" s="8"/>
      <c r="L11" s="8"/>
    </row>
    <row r="12" spans="1:12" ht="15">
      <c r="A12" s="248">
        <v>4</v>
      </c>
      <c r="B12" s="326" t="s">
        <v>864</v>
      </c>
      <c r="C12" s="127" t="s">
        <v>869</v>
      </c>
      <c r="D12" s="127" t="s">
        <v>869</v>
      </c>
      <c r="E12" s="127" t="s">
        <v>869</v>
      </c>
      <c r="F12" s="8"/>
      <c r="G12" s="8"/>
      <c r="H12" s="8"/>
      <c r="I12" s="8"/>
      <c r="J12" s="8"/>
      <c r="K12" s="8"/>
      <c r="L12" s="8"/>
    </row>
    <row r="13" spans="1:12" ht="15">
      <c r="A13" s="248">
        <v>5</v>
      </c>
      <c r="B13" s="326" t="s">
        <v>865</v>
      </c>
      <c r="C13" s="127" t="s">
        <v>869</v>
      </c>
      <c r="D13" s="127" t="s">
        <v>869</v>
      </c>
      <c r="E13" s="127" t="s">
        <v>869</v>
      </c>
      <c r="F13" s="8"/>
      <c r="G13" s="8"/>
      <c r="H13" s="8"/>
      <c r="I13" s="8"/>
      <c r="J13" s="8"/>
      <c r="K13" s="8"/>
      <c r="L13" s="17" t="s">
        <v>408</v>
      </c>
    </row>
    <row r="14" spans="1:12" ht="15">
      <c r="A14" s="248">
        <v>6</v>
      </c>
      <c r="B14" s="326" t="s">
        <v>866</v>
      </c>
      <c r="C14" s="127" t="s">
        <v>869</v>
      </c>
      <c r="D14" s="127" t="s">
        <v>869</v>
      </c>
      <c r="E14" s="127" t="s">
        <v>869</v>
      </c>
      <c r="F14" s="8"/>
      <c r="G14" s="8"/>
      <c r="H14" s="8"/>
      <c r="I14" s="8"/>
      <c r="J14" s="8"/>
      <c r="K14" s="8"/>
      <c r="L14" s="8"/>
    </row>
    <row r="15" spans="1:12" ht="15">
      <c r="A15" s="248">
        <v>7</v>
      </c>
      <c r="B15" s="326" t="s">
        <v>873</v>
      </c>
      <c r="C15" s="127" t="s">
        <v>869</v>
      </c>
      <c r="D15" s="127" t="s">
        <v>869</v>
      </c>
      <c r="E15" s="127" t="s">
        <v>869</v>
      </c>
      <c r="F15" s="8"/>
      <c r="G15" s="8"/>
      <c r="H15" s="8"/>
      <c r="I15" s="8"/>
      <c r="J15" s="8"/>
      <c r="K15" s="8"/>
      <c r="L15" s="8"/>
    </row>
    <row r="16" spans="1:12" ht="15">
      <c r="A16" s="248">
        <v>8</v>
      </c>
      <c r="B16" s="326" t="s">
        <v>868</v>
      </c>
      <c r="C16" s="127" t="s">
        <v>869</v>
      </c>
      <c r="D16" s="127" t="s">
        <v>869</v>
      </c>
      <c r="E16" s="127" t="s">
        <v>869</v>
      </c>
      <c r="F16" s="8"/>
      <c r="G16" s="8"/>
      <c r="H16" s="8"/>
      <c r="I16" s="8"/>
      <c r="J16" s="8"/>
      <c r="K16" s="8"/>
      <c r="L16" s="8"/>
    </row>
    <row r="17" spans="1:12" ht="12.75">
      <c r="A17" s="8"/>
      <c r="B17" s="327" t="s">
        <v>16</v>
      </c>
      <c r="C17" s="127" t="s">
        <v>869</v>
      </c>
      <c r="D17" s="127" t="s">
        <v>869</v>
      </c>
      <c r="E17" s="127" t="s">
        <v>869</v>
      </c>
      <c r="F17" s="8"/>
      <c r="G17" s="8"/>
      <c r="H17" s="8"/>
      <c r="I17" s="8"/>
      <c r="J17" s="8"/>
      <c r="K17" s="8"/>
      <c r="L17" s="8"/>
    </row>
    <row r="18" spans="1:12" ht="12.75">
      <c r="A18" s="11"/>
      <c r="B18" s="463"/>
      <c r="C18" s="412"/>
      <c r="D18" s="412"/>
      <c r="E18" s="412"/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463"/>
      <c r="C19" s="412"/>
      <c r="D19" s="412"/>
      <c r="E19" s="412"/>
      <c r="F19" s="11"/>
      <c r="G19" s="11"/>
      <c r="H19" s="11"/>
      <c r="I19" s="11"/>
      <c r="J19" s="11"/>
      <c r="K19" s="11"/>
      <c r="L19" s="11"/>
    </row>
    <row r="22" spans="1:12" ht="12.75">
      <c r="A22" s="13" t="s">
        <v>19</v>
      </c>
      <c r="B22" s="25"/>
      <c r="C22" s="25"/>
      <c r="D22" s="25"/>
      <c r="E22" s="25"/>
      <c r="F22" s="25"/>
      <c r="G22" s="25"/>
      <c r="H22" s="13"/>
      <c r="I22" s="13"/>
      <c r="K22" s="283" t="s">
        <v>902</v>
      </c>
      <c r="L22" s="14"/>
    </row>
    <row r="23" spans="2:12" ht="12.75">
      <c r="B23" s="11"/>
      <c r="C23" s="11"/>
      <c r="D23" s="11"/>
      <c r="E23" s="11"/>
      <c r="F23" s="11"/>
      <c r="G23" s="11"/>
      <c r="K23" s="283" t="s">
        <v>890</v>
      </c>
      <c r="L23" s="14"/>
    </row>
    <row r="24" spans="2:12" ht="12.75">
      <c r="B24" s="11"/>
      <c r="C24" s="11"/>
      <c r="D24" s="11"/>
      <c r="E24" s="11"/>
      <c r="F24" s="11"/>
      <c r="G24" s="11"/>
      <c r="K24" s="283" t="s">
        <v>892</v>
      </c>
      <c r="L24" s="14"/>
    </row>
    <row r="25" spans="2:12" ht="12.75">
      <c r="B25" s="11"/>
      <c r="C25" s="11"/>
      <c r="D25" s="11"/>
      <c r="E25" s="11"/>
      <c r="F25" s="11"/>
      <c r="G25" s="11"/>
      <c r="J25" s="27" t="s">
        <v>82</v>
      </c>
      <c r="L25" s="14"/>
    </row>
  </sheetData>
  <sheetProtection/>
  <mergeCells count="9">
    <mergeCell ref="A2:L2"/>
    <mergeCell ref="A4:L4"/>
    <mergeCell ref="A1:K1"/>
    <mergeCell ref="C6:E6"/>
    <mergeCell ref="F6:I6"/>
    <mergeCell ref="J6:L6"/>
    <mergeCell ref="A6:A7"/>
    <mergeCell ref="B6:B7"/>
    <mergeCell ref="J5:L5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74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SheetLayoutView="80" zoomScalePageLayoutView="0" workbookViewId="0" topLeftCell="A1">
      <selection activeCell="A1" sqref="A1:J1"/>
    </sheetView>
  </sheetViews>
  <sheetFormatPr defaultColWidth="9.140625" defaultRowHeight="12.75"/>
  <cols>
    <col min="1" max="1" width="7.7109375" style="0" customWidth="1"/>
    <col min="2" max="2" width="14.00390625" style="0" customWidth="1"/>
    <col min="3" max="4" width="12.7109375" style="0" customWidth="1"/>
    <col min="5" max="5" width="12.8515625" style="0" customWidth="1"/>
    <col min="6" max="6" width="13.28125" style="0" customWidth="1"/>
    <col min="7" max="7" width="13.7109375" style="0" customWidth="1"/>
    <col min="8" max="8" width="12.421875" style="0" customWidth="1"/>
    <col min="9" max="9" width="15.57421875" style="0" customWidth="1"/>
    <col min="10" max="10" width="12.421875" style="0" customWidth="1"/>
    <col min="11" max="11" width="14.28125" style="0" customWidth="1"/>
  </cols>
  <sheetData>
    <row r="1" spans="1:11" ht="18">
      <c r="A1" s="577" t="s">
        <v>0</v>
      </c>
      <c r="B1" s="577"/>
      <c r="C1" s="577"/>
      <c r="D1" s="577"/>
      <c r="E1" s="577"/>
      <c r="F1" s="577"/>
      <c r="G1" s="577"/>
      <c r="H1" s="577"/>
      <c r="I1" s="577"/>
      <c r="J1" s="577"/>
      <c r="K1" s="208" t="s">
        <v>536</v>
      </c>
    </row>
    <row r="2" spans="1:11" ht="21">
      <c r="A2" s="578" t="s">
        <v>651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</row>
    <row r="3" spans="1:10" ht="15">
      <c r="A3" s="171"/>
      <c r="B3" s="171"/>
      <c r="C3" s="171"/>
      <c r="D3" s="171"/>
      <c r="E3" s="171"/>
      <c r="F3" s="171"/>
      <c r="G3" s="171"/>
      <c r="H3" s="171"/>
      <c r="I3" s="171"/>
      <c r="J3" s="171"/>
    </row>
    <row r="4" spans="1:11" ht="18">
      <c r="A4" s="577" t="s">
        <v>535</v>
      </c>
      <c r="B4" s="577"/>
      <c r="C4" s="577"/>
      <c r="D4" s="577"/>
      <c r="E4" s="577"/>
      <c r="F4" s="577"/>
      <c r="G4" s="577"/>
      <c r="H4" s="577"/>
      <c r="I4" s="577"/>
      <c r="J4" s="577"/>
      <c r="K4" s="577"/>
    </row>
    <row r="5" spans="1:11" ht="15">
      <c r="A5" s="172" t="s">
        <v>889</v>
      </c>
      <c r="B5" s="172"/>
      <c r="C5" s="172"/>
      <c r="D5" s="172"/>
      <c r="E5" s="172"/>
      <c r="F5" s="172"/>
      <c r="G5" s="669" t="s">
        <v>819</v>
      </c>
      <c r="H5" s="669"/>
      <c r="I5" s="669"/>
      <c r="J5" s="669"/>
      <c r="K5" s="669"/>
    </row>
    <row r="6" spans="1:11" ht="21.75" customHeight="1">
      <c r="A6" s="636" t="s">
        <v>2</v>
      </c>
      <c r="B6" s="636" t="s">
        <v>34</v>
      </c>
      <c r="C6" s="588" t="s">
        <v>494</v>
      </c>
      <c r="D6" s="589"/>
      <c r="E6" s="590"/>
      <c r="F6" s="588" t="s">
        <v>497</v>
      </c>
      <c r="G6" s="589"/>
      <c r="H6" s="590"/>
      <c r="I6" s="581" t="s">
        <v>712</v>
      </c>
      <c r="J6" s="581" t="s">
        <v>711</v>
      </c>
      <c r="K6" s="581" t="s">
        <v>76</v>
      </c>
    </row>
    <row r="7" spans="1:11" ht="26.25" customHeight="1">
      <c r="A7" s="637"/>
      <c r="B7" s="637"/>
      <c r="C7" s="269" t="s">
        <v>493</v>
      </c>
      <c r="D7" s="269" t="s">
        <v>495</v>
      </c>
      <c r="E7" s="269" t="s">
        <v>496</v>
      </c>
      <c r="F7" s="269" t="s">
        <v>493</v>
      </c>
      <c r="G7" s="269" t="s">
        <v>495</v>
      </c>
      <c r="H7" s="269" t="s">
        <v>496</v>
      </c>
      <c r="I7" s="582"/>
      <c r="J7" s="582"/>
      <c r="K7" s="582"/>
    </row>
    <row r="8" spans="1:11" ht="15">
      <c r="A8" s="249">
        <v>1</v>
      </c>
      <c r="B8" s="249">
        <v>2</v>
      </c>
      <c r="C8" s="249">
        <v>3</v>
      </c>
      <c r="D8" s="249">
        <v>4</v>
      </c>
      <c r="E8" s="249">
        <v>5</v>
      </c>
      <c r="F8" s="249">
        <v>6</v>
      </c>
      <c r="G8" s="249">
        <v>7</v>
      </c>
      <c r="H8" s="249">
        <v>8</v>
      </c>
      <c r="I8" s="249">
        <v>9</v>
      </c>
      <c r="J8" s="249">
        <v>10</v>
      </c>
      <c r="K8" s="249">
        <v>11</v>
      </c>
    </row>
    <row r="9" spans="1:11" ht="15">
      <c r="A9" s="248">
        <v>1</v>
      </c>
      <c r="B9" s="326" t="s">
        <v>861</v>
      </c>
      <c r="C9" s="92" t="s">
        <v>869</v>
      </c>
      <c r="D9" s="92" t="s">
        <v>869</v>
      </c>
      <c r="E9" s="92" t="s">
        <v>869</v>
      </c>
      <c r="F9" s="92" t="s">
        <v>869</v>
      </c>
      <c r="G9" s="92" t="s">
        <v>869</v>
      </c>
      <c r="H9" s="92" t="s">
        <v>869</v>
      </c>
      <c r="I9" s="92" t="s">
        <v>869</v>
      </c>
      <c r="J9" s="92" t="s">
        <v>869</v>
      </c>
      <c r="K9" s="92" t="s">
        <v>869</v>
      </c>
    </row>
    <row r="10" spans="1:11" ht="15">
      <c r="A10" s="248">
        <v>2</v>
      </c>
      <c r="B10" s="326" t="s">
        <v>862</v>
      </c>
      <c r="C10" s="92" t="s">
        <v>869</v>
      </c>
      <c r="D10" s="92" t="s">
        <v>869</v>
      </c>
      <c r="E10" s="92" t="s">
        <v>869</v>
      </c>
      <c r="F10" s="92" t="s">
        <v>869</v>
      </c>
      <c r="G10" s="92" t="s">
        <v>869</v>
      </c>
      <c r="H10" s="92" t="s">
        <v>869</v>
      </c>
      <c r="I10" s="92" t="s">
        <v>869</v>
      </c>
      <c r="J10" s="92" t="s">
        <v>869</v>
      </c>
      <c r="K10" s="92" t="s">
        <v>869</v>
      </c>
    </row>
    <row r="11" spans="1:11" ht="15">
      <c r="A11" s="248">
        <v>3</v>
      </c>
      <c r="B11" s="326" t="s">
        <v>863</v>
      </c>
      <c r="C11" s="92" t="s">
        <v>869</v>
      </c>
      <c r="D11" s="92" t="s">
        <v>869</v>
      </c>
      <c r="E11" s="92" t="s">
        <v>869</v>
      </c>
      <c r="F11" s="92" t="s">
        <v>869</v>
      </c>
      <c r="G11" s="92" t="s">
        <v>869</v>
      </c>
      <c r="H11" s="92" t="s">
        <v>869</v>
      </c>
      <c r="I11" s="92" t="s">
        <v>869</v>
      </c>
      <c r="J11" s="92" t="s">
        <v>869</v>
      </c>
      <c r="K11" s="92" t="s">
        <v>869</v>
      </c>
    </row>
    <row r="12" spans="1:11" ht="15">
      <c r="A12" s="248">
        <v>4</v>
      </c>
      <c r="B12" s="326" t="s">
        <v>864</v>
      </c>
      <c r="C12" s="92" t="s">
        <v>869</v>
      </c>
      <c r="D12" s="92" t="s">
        <v>869</v>
      </c>
      <c r="E12" s="92" t="s">
        <v>869</v>
      </c>
      <c r="F12" s="92" t="s">
        <v>869</v>
      </c>
      <c r="G12" s="92" t="s">
        <v>869</v>
      </c>
      <c r="H12" s="92" t="s">
        <v>869</v>
      </c>
      <c r="I12" s="92" t="s">
        <v>869</v>
      </c>
      <c r="J12" s="92" t="s">
        <v>869</v>
      </c>
      <c r="K12" s="92" t="s">
        <v>869</v>
      </c>
    </row>
    <row r="13" spans="1:11" ht="15">
      <c r="A13" s="248">
        <v>5</v>
      </c>
      <c r="B13" s="326" t="s">
        <v>865</v>
      </c>
      <c r="C13" s="92" t="s">
        <v>869</v>
      </c>
      <c r="D13" s="92" t="s">
        <v>869</v>
      </c>
      <c r="E13" s="92" t="s">
        <v>869</v>
      </c>
      <c r="F13" s="92" t="s">
        <v>869</v>
      </c>
      <c r="G13" s="92" t="s">
        <v>869</v>
      </c>
      <c r="H13" s="92" t="s">
        <v>869</v>
      </c>
      <c r="I13" s="92" t="s">
        <v>869</v>
      </c>
      <c r="J13" s="92" t="s">
        <v>869</v>
      </c>
      <c r="K13" s="92" t="s">
        <v>869</v>
      </c>
    </row>
    <row r="14" spans="1:11" ht="15">
      <c r="A14" s="248">
        <v>6</v>
      </c>
      <c r="B14" s="326" t="s">
        <v>866</v>
      </c>
      <c r="C14" s="92" t="s">
        <v>869</v>
      </c>
      <c r="D14" s="92" t="s">
        <v>869</v>
      </c>
      <c r="E14" s="92" t="s">
        <v>869</v>
      </c>
      <c r="F14" s="92" t="s">
        <v>869</v>
      </c>
      <c r="G14" s="92" t="s">
        <v>869</v>
      </c>
      <c r="H14" s="92" t="s">
        <v>869</v>
      </c>
      <c r="I14" s="92" t="s">
        <v>869</v>
      </c>
      <c r="J14" s="92" t="s">
        <v>869</v>
      </c>
      <c r="K14" s="92" t="s">
        <v>869</v>
      </c>
    </row>
    <row r="15" spans="1:11" ht="15">
      <c r="A15" s="248">
        <v>7</v>
      </c>
      <c r="B15" s="326" t="s">
        <v>873</v>
      </c>
      <c r="C15" s="92" t="s">
        <v>869</v>
      </c>
      <c r="D15" s="92" t="s">
        <v>869</v>
      </c>
      <c r="E15" s="92" t="s">
        <v>869</v>
      </c>
      <c r="F15" s="92" t="s">
        <v>869</v>
      </c>
      <c r="G15" s="92" t="s">
        <v>869</v>
      </c>
      <c r="H15" s="92" t="s">
        <v>869</v>
      </c>
      <c r="I15" s="92" t="s">
        <v>869</v>
      </c>
      <c r="J15" s="92" t="s">
        <v>869</v>
      </c>
      <c r="K15" s="92" t="s">
        <v>869</v>
      </c>
    </row>
    <row r="16" spans="1:11" ht="15">
      <c r="A16" s="248">
        <v>8</v>
      </c>
      <c r="B16" s="326" t="s">
        <v>868</v>
      </c>
      <c r="C16" s="92" t="s">
        <v>869</v>
      </c>
      <c r="D16" s="92" t="s">
        <v>869</v>
      </c>
      <c r="E16" s="92" t="s">
        <v>869</v>
      </c>
      <c r="F16" s="92" t="s">
        <v>869</v>
      </c>
      <c r="G16" s="92" t="s">
        <v>869</v>
      </c>
      <c r="H16" s="92" t="s">
        <v>869</v>
      </c>
      <c r="I16" s="92" t="s">
        <v>869</v>
      </c>
      <c r="J16" s="92" t="s">
        <v>869</v>
      </c>
      <c r="K16" s="92" t="s">
        <v>869</v>
      </c>
    </row>
    <row r="17" spans="1:13" ht="12.75">
      <c r="A17" s="8"/>
      <c r="B17" s="327" t="s">
        <v>16</v>
      </c>
      <c r="C17" s="92" t="s">
        <v>869</v>
      </c>
      <c r="D17" s="92" t="s">
        <v>869</v>
      </c>
      <c r="E17" s="92" t="s">
        <v>869</v>
      </c>
      <c r="F17" s="92" t="s">
        <v>869</v>
      </c>
      <c r="G17" s="92" t="s">
        <v>869</v>
      </c>
      <c r="H17" s="92" t="s">
        <v>869</v>
      </c>
      <c r="I17" s="92" t="s">
        <v>869</v>
      </c>
      <c r="J17" s="92" t="s">
        <v>869</v>
      </c>
      <c r="K17" s="92" t="s">
        <v>869</v>
      </c>
      <c r="M17" t="s">
        <v>11</v>
      </c>
    </row>
    <row r="22" spans="1:6" ht="12.75" customHeight="1">
      <c r="A22" s="175"/>
      <c r="B22" s="175"/>
      <c r="C22" s="175"/>
      <c r="D22" s="175"/>
      <c r="E22" s="175"/>
      <c r="F22" s="175"/>
    </row>
    <row r="23" spans="1:11" ht="12.75">
      <c r="A23" s="13" t="s">
        <v>19</v>
      </c>
      <c r="B23" s="25"/>
      <c r="C23" s="25"/>
      <c r="D23" s="25"/>
      <c r="E23" s="25"/>
      <c r="F23" s="25"/>
      <c r="G23" s="13"/>
      <c r="H23" s="13"/>
      <c r="J23" s="283" t="s">
        <v>902</v>
      </c>
      <c r="K23" s="14"/>
    </row>
    <row r="24" spans="2:11" ht="12.75">
      <c r="B24" s="11"/>
      <c r="C24" s="11"/>
      <c r="D24" s="11"/>
      <c r="E24" s="11"/>
      <c r="F24" s="11"/>
      <c r="J24" s="283" t="s">
        <v>890</v>
      </c>
      <c r="K24" s="14"/>
    </row>
    <row r="25" spans="2:11" ht="12.75">
      <c r="B25" s="11"/>
      <c r="C25" s="11"/>
      <c r="D25" s="11"/>
      <c r="E25" s="11"/>
      <c r="F25" s="11"/>
      <c r="J25" s="283" t="s">
        <v>892</v>
      </c>
      <c r="K25" s="14"/>
    </row>
    <row r="26" spans="2:11" ht="12.75">
      <c r="B26" s="11"/>
      <c r="C26" s="11"/>
      <c r="D26" s="11"/>
      <c r="E26" s="11"/>
      <c r="F26" s="11"/>
      <c r="I26" s="27" t="s">
        <v>82</v>
      </c>
      <c r="K26" s="14"/>
    </row>
  </sheetData>
  <sheetProtection/>
  <mergeCells count="11">
    <mergeCell ref="J6:J7"/>
    <mergeCell ref="A2:K2"/>
    <mergeCell ref="A4:K4"/>
    <mergeCell ref="A1:J1"/>
    <mergeCell ref="A6:A7"/>
    <mergeCell ref="B6:B7"/>
    <mergeCell ref="C6:E6"/>
    <mergeCell ref="F6:H6"/>
    <mergeCell ref="G5:K5"/>
    <mergeCell ref="K6:K7"/>
    <mergeCell ref="I6:I7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94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="110" zoomScaleNormal="110" zoomScaleSheetLayoutView="73" zoomScalePageLayoutView="0" workbookViewId="0" topLeftCell="A4">
      <selection activeCell="J20" sqref="J20"/>
    </sheetView>
  </sheetViews>
  <sheetFormatPr defaultColWidth="9.140625" defaultRowHeight="12.75"/>
  <cols>
    <col min="1" max="1" width="3.7109375" style="0" customWidth="1"/>
    <col min="2" max="2" width="14.00390625" style="0" customWidth="1"/>
    <col min="3" max="4" width="12.7109375" style="0" customWidth="1"/>
    <col min="5" max="5" width="14.421875" style="0" customWidth="1"/>
    <col min="6" max="6" width="17.00390625" style="0" customWidth="1"/>
    <col min="7" max="7" width="14.140625" style="0" customWidth="1"/>
    <col min="8" max="8" width="17.00390625" style="0" customWidth="1"/>
    <col min="9" max="9" width="13.00390625" style="0" customWidth="1"/>
    <col min="10" max="10" width="17.00390625" style="0" customWidth="1"/>
    <col min="11" max="11" width="11.28125" style="0" customWidth="1"/>
    <col min="12" max="12" width="19.28125" style="0" customWidth="1"/>
  </cols>
  <sheetData>
    <row r="1" spans="1:12" ht="15">
      <c r="A1" s="76"/>
      <c r="B1" s="76"/>
      <c r="C1" s="76"/>
      <c r="D1" s="76"/>
      <c r="E1" s="76"/>
      <c r="F1" s="76"/>
      <c r="G1" s="76"/>
      <c r="H1" s="76"/>
      <c r="K1" s="616" t="s">
        <v>85</v>
      </c>
      <c r="L1" s="616"/>
    </row>
    <row r="2" spans="1:12" ht="15.75">
      <c r="A2" s="559" t="s">
        <v>0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</row>
    <row r="3" spans="1:12" ht="20.25">
      <c r="A3" s="560" t="s">
        <v>651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</row>
    <row r="4" spans="1:12" ht="12.7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561" t="s">
        <v>689</v>
      </c>
      <c r="B5" s="561"/>
      <c r="C5" s="561"/>
      <c r="D5" s="561"/>
      <c r="E5" s="561"/>
      <c r="F5" s="561"/>
      <c r="G5" s="561"/>
      <c r="H5" s="561"/>
      <c r="I5" s="561"/>
      <c r="J5" s="561"/>
      <c r="K5" s="561"/>
      <c r="L5" s="561"/>
    </row>
    <row r="6" spans="1:12" ht="12.7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2" ht="12.75">
      <c r="A7" s="537" t="s">
        <v>893</v>
      </c>
      <c r="B7" s="537"/>
      <c r="C7" s="76"/>
      <c r="D7" s="76"/>
      <c r="E7" s="76"/>
      <c r="F7" s="76"/>
      <c r="G7" s="76"/>
      <c r="H7" s="251"/>
      <c r="I7" s="76"/>
      <c r="J7" s="76"/>
      <c r="K7" s="76"/>
      <c r="L7" s="76"/>
    </row>
    <row r="8" spans="1:12" ht="18">
      <c r="A8" s="79"/>
      <c r="B8" s="79"/>
      <c r="C8" s="76"/>
      <c r="D8" s="76"/>
      <c r="E8" s="76"/>
      <c r="F8" s="76"/>
      <c r="G8" s="76"/>
      <c r="H8" s="76"/>
      <c r="I8" s="97"/>
      <c r="J8" s="114"/>
      <c r="K8" s="97" t="s">
        <v>820</v>
      </c>
      <c r="L8" s="76"/>
    </row>
    <row r="9" spans="1:12" ht="27.75" customHeight="1">
      <c r="A9" s="670" t="s">
        <v>219</v>
      </c>
      <c r="B9" s="670" t="s">
        <v>218</v>
      </c>
      <c r="C9" s="546" t="s">
        <v>502</v>
      </c>
      <c r="D9" s="546" t="s">
        <v>503</v>
      </c>
      <c r="E9" s="546" t="s">
        <v>504</v>
      </c>
      <c r="F9" s="546"/>
      <c r="G9" s="546" t="s">
        <v>458</v>
      </c>
      <c r="H9" s="546"/>
      <c r="I9" s="546" t="s">
        <v>229</v>
      </c>
      <c r="J9" s="546"/>
      <c r="K9" s="670" t="s">
        <v>231</v>
      </c>
      <c r="L9" s="670"/>
    </row>
    <row r="10" spans="1:12" ht="25.5">
      <c r="A10" s="671"/>
      <c r="B10" s="671"/>
      <c r="C10" s="546"/>
      <c r="D10" s="546"/>
      <c r="E10" s="269" t="s">
        <v>217</v>
      </c>
      <c r="F10" s="269" t="s">
        <v>198</v>
      </c>
      <c r="G10" s="269" t="s">
        <v>217</v>
      </c>
      <c r="H10" s="269" t="s">
        <v>198</v>
      </c>
      <c r="I10" s="269" t="s">
        <v>217</v>
      </c>
      <c r="J10" s="269" t="s">
        <v>198</v>
      </c>
      <c r="K10" s="269" t="s">
        <v>217</v>
      </c>
      <c r="L10" s="269" t="s">
        <v>198</v>
      </c>
    </row>
    <row r="11" spans="1:12" s="13" customFormat="1" ht="12.75">
      <c r="A11" s="80">
        <v>1</v>
      </c>
      <c r="B11" s="80">
        <v>2</v>
      </c>
      <c r="C11" s="80">
        <v>3</v>
      </c>
      <c r="D11" s="80">
        <v>4</v>
      </c>
      <c r="E11" s="80">
        <v>5</v>
      </c>
      <c r="F11" s="80">
        <v>6</v>
      </c>
      <c r="G11" s="80">
        <v>7</v>
      </c>
      <c r="H11" s="80">
        <v>8</v>
      </c>
      <c r="I11" s="80">
        <v>9</v>
      </c>
      <c r="J11" s="80">
        <v>10</v>
      </c>
      <c r="K11" s="80">
        <v>11</v>
      </c>
      <c r="L11" s="80">
        <v>12</v>
      </c>
    </row>
    <row r="12" spans="1:12" ht="15">
      <c r="A12" s="248">
        <v>1</v>
      </c>
      <c r="B12" s="326" t="s">
        <v>861</v>
      </c>
      <c r="C12" s="334">
        <v>518</v>
      </c>
      <c r="D12" s="334">
        <v>28898</v>
      </c>
      <c r="E12" s="334">
        <v>471</v>
      </c>
      <c r="F12" s="334">
        <v>47130</v>
      </c>
      <c r="G12" s="334">
        <v>518</v>
      </c>
      <c r="H12" s="334">
        <v>28898</v>
      </c>
      <c r="I12" s="334">
        <v>518</v>
      </c>
      <c r="J12" s="334">
        <v>28898</v>
      </c>
      <c r="K12" s="334">
        <v>0</v>
      </c>
      <c r="L12" s="334">
        <v>0</v>
      </c>
    </row>
    <row r="13" spans="1:12" ht="15">
      <c r="A13" s="248">
        <v>2</v>
      </c>
      <c r="B13" s="326" t="s">
        <v>862</v>
      </c>
      <c r="C13" s="334">
        <v>258</v>
      </c>
      <c r="D13" s="334">
        <v>14163</v>
      </c>
      <c r="E13" s="334">
        <v>90</v>
      </c>
      <c r="F13" s="334">
        <v>4702</v>
      </c>
      <c r="G13" s="334">
        <v>258</v>
      </c>
      <c r="H13" s="334">
        <v>14163</v>
      </c>
      <c r="I13" s="334">
        <v>258</v>
      </c>
      <c r="J13" s="334">
        <v>14163</v>
      </c>
      <c r="K13" s="334">
        <v>0</v>
      </c>
      <c r="L13" s="334">
        <v>0</v>
      </c>
    </row>
    <row r="14" spans="1:12" ht="15">
      <c r="A14" s="248">
        <v>3</v>
      </c>
      <c r="B14" s="326" t="s">
        <v>863</v>
      </c>
      <c r="C14" s="334">
        <v>178</v>
      </c>
      <c r="D14" s="334">
        <v>12430</v>
      </c>
      <c r="E14" s="334">
        <v>178</v>
      </c>
      <c r="F14" s="334">
        <v>12430</v>
      </c>
      <c r="G14" s="334">
        <v>178</v>
      </c>
      <c r="H14" s="334">
        <v>12430</v>
      </c>
      <c r="I14" s="334">
        <v>178</v>
      </c>
      <c r="J14" s="334">
        <v>12430</v>
      </c>
      <c r="K14" s="334">
        <v>0</v>
      </c>
      <c r="L14" s="334">
        <v>0</v>
      </c>
    </row>
    <row r="15" spans="1:12" ht="15">
      <c r="A15" s="248">
        <v>4</v>
      </c>
      <c r="B15" s="326" t="s">
        <v>864</v>
      </c>
      <c r="C15" s="334">
        <v>418</v>
      </c>
      <c r="D15" s="334">
        <v>25747</v>
      </c>
      <c r="E15" s="334">
        <v>418</v>
      </c>
      <c r="F15" s="334">
        <v>5976</v>
      </c>
      <c r="G15" s="334">
        <v>418</v>
      </c>
      <c r="H15" s="334">
        <v>25747</v>
      </c>
      <c r="I15" s="334">
        <v>418</v>
      </c>
      <c r="J15" s="334">
        <v>25747</v>
      </c>
      <c r="K15" s="334">
        <v>0</v>
      </c>
      <c r="L15" s="334">
        <v>0</v>
      </c>
    </row>
    <row r="16" spans="1:12" ht="15">
      <c r="A16" s="248">
        <v>5</v>
      </c>
      <c r="B16" s="326" t="s">
        <v>865</v>
      </c>
      <c r="C16" s="334">
        <v>425</v>
      </c>
      <c r="D16" s="334">
        <v>10977</v>
      </c>
      <c r="E16" s="334">
        <v>425</v>
      </c>
      <c r="F16" s="334">
        <v>10977</v>
      </c>
      <c r="G16" s="334">
        <v>425</v>
      </c>
      <c r="H16" s="334">
        <v>10977</v>
      </c>
      <c r="I16" s="334">
        <v>425</v>
      </c>
      <c r="J16" s="334">
        <v>10977</v>
      </c>
      <c r="K16" s="334">
        <v>6</v>
      </c>
      <c r="L16" s="334">
        <v>8</v>
      </c>
    </row>
    <row r="17" spans="1:12" ht="15">
      <c r="A17" s="248">
        <v>6</v>
      </c>
      <c r="B17" s="326" t="s">
        <v>866</v>
      </c>
      <c r="C17" s="334">
        <v>118</v>
      </c>
      <c r="D17" s="334">
        <v>10270</v>
      </c>
      <c r="E17" s="334">
        <v>118</v>
      </c>
      <c r="F17" s="334">
        <v>10270</v>
      </c>
      <c r="G17" s="334">
        <v>142</v>
      </c>
      <c r="H17" s="334">
        <v>7092</v>
      </c>
      <c r="I17" s="334">
        <v>202</v>
      </c>
      <c r="J17" s="334">
        <v>10959</v>
      </c>
      <c r="K17" s="334">
        <v>0</v>
      </c>
      <c r="L17" s="334">
        <v>0</v>
      </c>
    </row>
    <row r="18" spans="1:12" ht="15">
      <c r="A18" s="248">
        <v>7</v>
      </c>
      <c r="B18" s="326" t="s">
        <v>873</v>
      </c>
      <c r="C18" s="334">
        <v>194</v>
      </c>
      <c r="D18" s="334">
        <v>11091</v>
      </c>
      <c r="E18" s="334">
        <v>152</v>
      </c>
      <c r="F18" s="334">
        <v>7230</v>
      </c>
      <c r="G18" s="334">
        <v>152</v>
      </c>
      <c r="H18" s="334">
        <v>7230</v>
      </c>
      <c r="I18" s="334">
        <v>152</v>
      </c>
      <c r="J18" s="334">
        <v>7230</v>
      </c>
      <c r="K18" s="334">
        <v>0</v>
      </c>
      <c r="L18" s="334">
        <v>0</v>
      </c>
    </row>
    <row r="19" spans="1:12" ht="15">
      <c r="A19" s="248">
        <v>8</v>
      </c>
      <c r="B19" s="326" t="s">
        <v>868</v>
      </c>
      <c r="C19" s="334">
        <v>140</v>
      </c>
      <c r="D19" s="334">
        <v>7166</v>
      </c>
      <c r="E19" s="334">
        <v>92</v>
      </c>
      <c r="F19" s="334">
        <v>4495</v>
      </c>
      <c r="G19" s="334">
        <v>140</v>
      </c>
      <c r="H19" s="334">
        <v>7166</v>
      </c>
      <c r="I19" s="334">
        <v>140</v>
      </c>
      <c r="J19" s="334">
        <v>7166</v>
      </c>
      <c r="K19" s="334">
        <v>0</v>
      </c>
      <c r="L19" s="334">
        <v>0</v>
      </c>
    </row>
    <row r="20" spans="1:12" ht="12.75">
      <c r="A20" s="8"/>
      <c r="B20" s="327" t="s">
        <v>16</v>
      </c>
      <c r="C20" s="329">
        <f>SUM(C12:C19)</f>
        <v>2249</v>
      </c>
      <c r="D20" s="329">
        <f aca="true" t="shared" si="0" ref="D20:L20">SUM(D12:D19)</f>
        <v>120742</v>
      </c>
      <c r="E20" s="329">
        <f t="shared" si="0"/>
        <v>1944</v>
      </c>
      <c r="F20" s="329">
        <f t="shared" si="0"/>
        <v>103210</v>
      </c>
      <c r="G20" s="329">
        <f t="shared" si="0"/>
        <v>2231</v>
      </c>
      <c r="H20" s="329">
        <f t="shared" si="0"/>
        <v>113703</v>
      </c>
      <c r="I20" s="329">
        <f t="shared" si="0"/>
        <v>2291</v>
      </c>
      <c r="J20" s="329">
        <f t="shared" si="0"/>
        <v>117570</v>
      </c>
      <c r="K20" s="329">
        <f t="shared" si="0"/>
        <v>6</v>
      </c>
      <c r="L20" s="329">
        <f t="shared" si="0"/>
        <v>8</v>
      </c>
    </row>
    <row r="21" spans="1:12" ht="12.75">
      <c r="A21" s="83"/>
      <c r="B21" s="83"/>
      <c r="C21" s="76"/>
      <c r="D21" s="76"/>
      <c r="E21" s="76"/>
      <c r="F21" s="76"/>
      <c r="G21" s="76"/>
      <c r="H21" s="76"/>
      <c r="I21" s="76"/>
      <c r="J21" s="76"/>
      <c r="K21" s="76"/>
      <c r="L21" s="76"/>
    </row>
    <row r="22" spans="1:12" ht="12.75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12" ht="12.7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</row>
    <row r="25" spans="1:12" ht="12.75">
      <c r="A25" s="672"/>
      <c r="B25" s="672"/>
      <c r="C25" s="672"/>
      <c r="D25" s="672"/>
      <c r="E25" s="672"/>
      <c r="F25" s="672"/>
      <c r="G25" s="672"/>
      <c r="H25" s="672"/>
      <c r="I25" s="672"/>
      <c r="J25" s="672"/>
      <c r="K25" s="672"/>
      <c r="L25" s="672"/>
    </row>
    <row r="26" spans="1:13" ht="12.7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</row>
    <row r="27" spans="1:12" ht="12.75">
      <c r="A27" s="13" t="s">
        <v>19</v>
      </c>
      <c r="B27" s="25"/>
      <c r="C27" s="25"/>
      <c r="D27" s="25"/>
      <c r="E27" s="25"/>
      <c r="F27" s="25"/>
      <c r="G27" s="25"/>
      <c r="H27" s="13"/>
      <c r="I27" s="13"/>
      <c r="K27" s="283" t="s">
        <v>902</v>
      </c>
      <c r="L27" s="14"/>
    </row>
    <row r="28" spans="2:12" ht="12.75">
      <c r="B28" s="11"/>
      <c r="C28" s="11"/>
      <c r="D28" s="11"/>
      <c r="E28" s="11"/>
      <c r="F28" s="11"/>
      <c r="G28" s="11"/>
      <c r="K28" s="283" t="s">
        <v>890</v>
      </c>
      <c r="L28" s="14"/>
    </row>
    <row r="29" spans="2:12" ht="12.75">
      <c r="B29" s="11"/>
      <c r="C29" s="11"/>
      <c r="D29" s="11"/>
      <c r="E29" s="11"/>
      <c r="F29" s="11"/>
      <c r="G29" s="11"/>
      <c r="K29" s="283" t="s">
        <v>892</v>
      </c>
      <c r="L29" s="14"/>
    </row>
    <row r="30" spans="2:12" ht="12.75">
      <c r="B30" s="11"/>
      <c r="C30" s="11"/>
      <c r="D30" s="11"/>
      <c r="E30" s="11"/>
      <c r="F30" s="11"/>
      <c r="G30" s="11"/>
      <c r="J30" s="27" t="s">
        <v>82</v>
      </c>
      <c r="L30" s="14"/>
    </row>
  </sheetData>
  <sheetProtection/>
  <mergeCells count="15">
    <mergeCell ref="C9:C10"/>
    <mergeCell ref="A25:H25"/>
    <mergeCell ref="I25:L25"/>
    <mergeCell ref="A7:B7"/>
    <mergeCell ref="A5:L5"/>
    <mergeCell ref="K1:L1"/>
    <mergeCell ref="G9:H9"/>
    <mergeCell ref="D9:D10"/>
    <mergeCell ref="E9:F9"/>
    <mergeCell ref="I9:J9"/>
    <mergeCell ref="K9:L9"/>
    <mergeCell ref="A3:L3"/>
    <mergeCell ref="A2:L2"/>
    <mergeCell ref="B9:B10"/>
    <mergeCell ref="A9:A10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80" r:id="rId1"/>
  <colBreaks count="1" manualBreakCount="1">
    <brk id="12" max="37" man="1"/>
  </colBreaks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5.57421875" style="76" customWidth="1"/>
    <col min="2" max="2" width="19.140625" style="76" customWidth="1"/>
    <col min="3" max="3" width="20.57421875" style="76" customWidth="1"/>
    <col min="4" max="4" width="22.28125" style="76" customWidth="1"/>
    <col min="5" max="5" width="25.421875" style="76" customWidth="1"/>
    <col min="6" max="6" width="27.421875" style="76" customWidth="1"/>
    <col min="7" max="16384" width="8.8515625" style="76" customWidth="1"/>
  </cols>
  <sheetData>
    <row r="1" spans="4:6" ht="12.75" customHeight="1">
      <c r="D1" s="241"/>
      <c r="E1" s="241"/>
      <c r="F1" s="242" t="s">
        <v>97</v>
      </c>
    </row>
    <row r="2" spans="1:6" ht="15" customHeight="1">
      <c r="A2" s="559" t="s">
        <v>0</v>
      </c>
      <c r="B2" s="559"/>
      <c r="C2" s="559"/>
      <c r="D2" s="559"/>
      <c r="E2" s="559"/>
      <c r="F2" s="559"/>
    </row>
    <row r="3" spans="1:6" ht="20.25">
      <c r="A3" s="560" t="s">
        <v>651</v>
      </c>
      <c r="B3" s="560"/>
      <c r="C3" s="560"/>
      <c r="D3" s="560"/>
      <c r="E3" s="560"/>
      <c r="F3" s="560"/>
    </row>
    <row r="4" ht="11.25" customHeight="1"/>
    <row r="5" spans="1:6" ht="12.75">
      <c r="A5" s="673" t="s">
        <v>455</v>
      </c>
      <c r="B5" s="673"/>
      <c r="C5" s="673"/>
      <c r="D5" s="673"/>
      <c r="E5" s="673"/>
      <c r="F5" s="673"/>
    </row>
    <row r="6" spans="1:6" ht="8.25" customHeight="1">
      <c r="A6" s="78"/>
      <c r="B6" s="78"/>
      <c r="C6" s="78"/>
      <c r="D6" s="78"/>
      <c r="E6" s="78"/>
      <c r="F6" s="78"/>
    </row>
    <row r="7" spans="1:2" ht="18" customHeight="1">
      <c r="A7" s="537" t="s">
        <v>893</v>
      </c>
      <c r="B7" s="537"/>
    </row>
    <row r="8" ht="18" customHeight="1" hidden="1">
      <c r="A8" s="79" t="s">
        <v>1</v>
      </c>
    </row>
    <row r="9" spans="1:6" ht="30" customHeight="1">
      <c r="A9" s="670" t="s">
        <v>72</v>
      </c>
      <c r="B9" s="670" t="s">
        <v>3</v>
      </c>
      <c r="C9" s="674" t="s">
        <v>451</v>
      </c>
      <c r="D9" s="675"/>
      <c r="E9" s="676" t="s">
        <v>454</v>
      </c>
      <c r="F9" s="676"/>
    </row>
    <row r="10" spans="1:7" s="86" customFormat="1" ht="25.5">
      <c r="A10" s="670"/>
      <c r="B10" s="670"/>
      <c r="C10" s="403" t="s">
        <v>452</v>
      </c>
      <c r="D10" s="403" t="s">
        <v>453</v>
      </c>
      <c r="E10" s="403" t="s">
        <v>452</v>
      </c>
      <c r="F10" s="403" t="s">
        <v>453</v>
      </c>
      <c r="G10" s="104"/>
    </row>
    <row r="11" spans="1:6" s="134" customFormat="1" ht="12.75">
      <c r="A11" s="133">
        <v>1</v>
      </c>
      <c r="B11" s="133">
        <v>2</v>
      </c>
      <c r="C11" s="133">
        <v>3</v>
      </c>
      <c r="D11" s="133">
        <v>4</v>
      </c>
      <c r="E11" s="133">
        <v>5</v>
      </c>
      <c r="F11" s="133">
        <v>6</v>
      </c>
    </row>
    <row r="12" spans="1:6" ht="15">
      <c r="A12" s="248">
        <v>1</v>
      </c>
      <c r="B12" s="326" t="s">
        <v>861</v>
      </c>
      <c r="C12" s="334">
        <v>282</v>
      </c>
      <c r="D12" s="334">
        <v>282</v>
      </c>
      <c r="E12" s="334">
        <v>236</v>
      </c>
      <c r="F12" s="334">
        <v>236</v>
      </c>
    </row>
    <row r="13" spans="1:6" ht="15">
      <c r="A13" s="248">
        <v>2</v>
      </c>
      <c r="B13" s="326" t="s">
        <v>862</v>
      </c>
      <c r="C13" s="334">
        <v>134</v>
      </c>
      <c r="D13" s="334">
        <v>44</v>
      </c>
      <c r="E13" s="334">
        <v>124</v>
      </c>
      <c r="F13" s="334">
        <v>35</v>
      </c>
    </row>
    <row r="14" spans="1:6" ht="15">
      <c r="A14" s="248">
        <v>3</v>
      </c>
      <c r="B14" s="326" t="s">
        <v>863</v>
      </c>
      <c r="C14" s="334">
        <v>96</v>
      </c>
      <c r="D14" s="334">
        <v>96</v>
      </c>
      <c r="E14" s="334">
        <v>82</v>
      </c>
      <c r="F14" s="334">
        <v>82</v>
      </c>
    </row>
    <row r="15" spans="1:6" ht="15">
      <c r="A15" s="248">
        <v>4</v>
      </c>
      <c r="B15" s="326" t="s">
        <v>864</v>
      </c>
      <c r="C15" s="334">
        <v>253</v>
      </c>
      <c r="D15" s="334">
        <v>253</v>
      </c>
      <c r="E15" s="334">
        <v>165</v>
      </c>
      <c r="F15" s="334">
        <v>165</v>
      </c>
    </row>
    <row r="16" spans="1:6" ht="15">
      <c r="A16" s="248">
        <v>5</v>
      </c>
      <c r="B16" s="326" t="s">
        <v>865</v>
      </c>
      <c r="C16" s="334">
        <v>326</v>
      </c>
      <c r="D16" s="334">
        <v>326</v>
      </c>
      <c r="E16" s="334">
        <v>225</v>
      </c>
      <c r="F16" s="334">
        <v>225</v>
      </c>
    </row>
    <row r="17" spans="1:6" ht="15">
      <c r="A17" s="248">
        <v>6</v>
      </c>
      <c r="B17" s="326" t="s">
        <v>866</v>
      </c>
      <c r="C17" s="334">
        <v>157</v>
      </c>
      <c r="D17" s="334">
        <v>157</v>
      </c>
      <c r="E17" s="334">
        <v>118</v>
      </c>
      <c r="F17" s="334">
        <v>118</v>
      </c>
    </row>
    <row r="18" spans="1:6" ht="15">
      <c r="A18" s="248">
        <v>7</v>
      </c>
      <c r="B18" s="326" t="s">
        <v>873</v>
      </c>
      <c r="C18" s="334">
        <v>118</v>
      </c>
      <c r="D18" s="334">
        <v>118</v>
      </c>
      <c r="E18" s="334">
        <v>76</v>
      </c>
      <c r="F18" s="334">
        <v>76</v>
      </c>
    </row>
    <row r="19" spans="1:6" ht="15">
      <c r="A19" s="248">
        <v>8</v>
      </c>
      <c r="B19" s="326" t="s">
        <v>868</v>
      </c>
      <c r="C19" s="334">
        <v>75</v>
      </c>
      <c r="D19" s="334">
        <v>75</v>
      </c>
      <c r="E19" s="334">
        <v>65</v>
      </c>
      <c r="F19" s="334">
        <v>65</v>
      </c>
    </row>
    <row r="20" spans="1:6" ht="12.75">
      <c r="A20" s="8"/>
      <c r="B20" s="327" t="s">
        <v>16</v>
      </c>
      <c r="C20" s="329">
        <f>SUM(C12:C19)</f>
        <v>1441</v>
      </c>
      <c r="D20" s="329">
        <f>SUM(D12:D19)</f>
        <v>1351</v>
      </c>
      <c r="E20" s="329">
        <f>SUM(E12:E19)</f>
        <v>1091</v>
      </c>
      <c r="F20" s="329">
        <f>SUM(F12:F19)</f>
        <v>1002</v>
      </c>
    </row>
    <row r="21" spans="1:6" ht="12.75">
      <c r="A21" s="84"/>
      <c r="B21" s="85"/>
      <c r="C21" s="85"/>
      <c r="D21" s="85"/>
      <c r="E21" s="85"/>
      <c r="F21" s="85"/>
    </row>
    <row r="22" spans="1:6" ht="12.75">
      <c r="A22" s="84"/>
      <c r="B22" s="85"/>
      <c r="C22" s="85"/>
      <c r="D22" s="85"/>
      <c r="E22" s="85"/>
      <c r="F22" s="85"/>
    </row>
    <row r="23" spans="1:6" ht="12.75">
      <c r="A23" s="84"/>
      <c r="B23" s="85"/>
      <c r="C23" s="85"/>
      <c r="D23" s="85"/>
      <c r="E23" s="85"/>
      <c r="F23" s="85"/>
    </row>
    <row r="24" spans="1:6" ht="12.75">
      <c r="A24" s="84"/>
      <c r="B24" s="85"/>
      <c r="C24" s="85"/>
      <c r="D24" s="85"/>
      <c r="E24" s="85"/>
      <c r="F24" s="85"/>
    </row>
    <row r="26" spans="1:7" ht="12.75">
      <c r="A26" s="13" t="s">
        <v>19</v>
      </c>
      <c r="B26" s="25"/>
      <c r="C26" s="25"/>
      <c r="D26" s="13"/>
      <c r="F26" s="283" t="s">
        <v>902</v>
      </c>
      <c r="G26" s="14"/>
    </row>
    <row r="27" spans="2:7" ht="12.75">
      <c r="B27" s="11"/>
      <c r="C27" s="11"/>
      <c r="F27" s="283" t="s">
        <v>890</v>
      </c>
      <c r="G27" s="14"/>
    </row>
    <row r="28" spans="2:7" ht="12.75">
      <c r="B28" s="11"/>
      <c r="C28" s="11"/>
      <c r="F28" s="283" t="s">
        <v>892</v>
      </c>
      <c r="G28" s="14"/>
    </row>
    <row r="29" spans="2:7" ht="12.75">
      <c r="B29" s="11"/>
      <c r="C29" s="11"/>
      <c r="E29" s="27" t="s">
        <v>82</v>
      </c>
      <c r="G29" s="14"/>
    </row>
    <row r="30" spans="1:3" ht="12.75">
      <c r="A30" s="465"/>
      <c r="B30" s="465"/>
      <c r="C30" s="465"/>
    </row>
  </sheetData>
  <sheetProtection/>
  <mergeCells count="8">
    <mergeCell ref="A5:F5"/>
    <mergeCell ref="C9:D9"/>
    <mergeCell ref="E9:F9"/>
    <mergeCell ref="A9:A10"/>
    <mergeCell ref="A2:F2"/>
    <mergeCell ref="A3:F3"/>
    <mergeCell ref="B9:B10"/>
    <mergeCell ref="A7:B7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85" zoomScaleNormal="8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3.140625" style="0" customWidth="1"/>
    <col min="3" max="3" width="16.421875" style="0" customWidth="1"/>
    <col min="4" max="4" width="10.8515625" style="0" customWidth="1"/>
    <col min="5" max="5" width="13.7109375" style="0" customWidth="1"/>
    <col min="6" max="6" width="14.28125" style="0" customWidth="1"/>
    <col min="7" max="7" width="11.421875" style="0" customWidth="1"/>
    <col min="8" max="8" width="12.28125" style="0" customWidth="1"/>
    <col min="9" max="9" width="16.28125" style="0" customWidth="1"/>
    <col min="10" max="10" width="19.28125" style="0" customWidth="1"/>
  </cols>
  <sheetData>
    <row r="1" spans="1:13" ht="15">
      <c r="A1" s="76"/>
      <c r="B1" s="76"/>
      <c r="C1" s="76"/>
      <c r="D1" s="583"/>
      <c r="E1" s="583"/>
      <c r="F1" s="34"/>
      <c r="G1" s="583" t="s">
        <v>457</v>
      </c>
      <c r="H1" s="583"/>
      <c r="I1" s="583"/>
      <c r="J1" s="583"/>
      <c r="K1" s="87"/>
      <c r="L1" s="76"/>
      <c r="M1" s="76"/>
    </row>
    <row r="2" spans="1:13" ht="15.75">
      <c r="A2" s="559" t="s">
        <v>0</v>
      </c>
      <c r="B2" s="559"/>
      <c r="C2" s="559"/>
      <c r="D2" s="559"/>
      <c r="E2" s="559"/>
      <c r="F2" s="559"/>
      <c r="G2" s="559"/>
      <c r="H2" s="559"/>
      <c r="I2" s="559"/>
      <c r="J2" s="559"/>
      <c r="K2" s="76"/>
      <c r="L2" s="76"/>
      <c r="M2" s="76"/>
    </row>
    <row r="3" spans="1:13" ht="18">
      <c r="A3" s="684" t="s">
        <v>651</v>
      </c>
      <c r="B3" s="684"/>
      <c r="C3" s="684"/>
      <c r="D3" s="684"/>
      <c r="E3" s="684"/>
      <c r="F3" s="684"/>
      <c r="G3" s="684"/>
      <c r="H3" s="684"/>
      <c r="I3" s="684"/>
      <c r="J3" s="684"/>
      <c r="K3" s="76"/>
      <c r="L3" s="76"/>
      <c r="M3" s="76"/>
    </row>
    <row r="4" spans="1:13" ht="15.75">
      <c r="A4" s="561" t="s">
        <v>456</v>
      </c>
      <c r="B4" s="561"/>
      <c r="C4" s="561"/>
      <c r="D4" s="561"/>
      <c r="E4" s="561"/>
      <c r="F4" s="561"/>
      <c r="G4" s="561"/>
      <c r="H4" s="561"/>
      <c r="I4" s="561"/>
      <c r="J4" s="561"/>
      <c r="K4" s="76"/>
      <c r="L4" s="76"/>
      <c r="M4" s="76"/>
    </row>
    <row r="5" spans="1:13" ht="15.75">
      <c r="A5" s="537" t="s">
        <v>893</v>
      </c>
      <c r="B5" s="537"/>
      <c r="C5" s="78"/>
      <c r="D5" s="78"/>
      <c r="E5" s="78"/>
      <c r="F5" s="78"/>
      <c r="G5" s="78"/>
      <c r="H5" s="78"/>
      <c r="I5" s="78"/>
      <c r="J5" s="78"/>
      <c r="K5" s="76"/>
      <c r="L5" s="76"/>
      <c r="M5" s="76"/>
    </row>
    <row r="6" spans="1:13" ht="12.7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</row>
    <row r="7" spans="1:13" ht="18">
      <c r="A7" s="79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</row>
    <row r="8" spans="1:13" ht="21.75" customHeight="1">
      <c r="A8" s="677" t="s">
        <v>72</v>
      </c>
      <c r="B8" s="677" t="s">
        <v>3</v>
      </c>
      <c r="C8" s="679" t="s">
        <v>139</v>
      </c>
      <c r="D8" s="680"/>
      <c r="E8" s="680"/>
      <c r="F8" s="680"/>
      <c r="G8" s="680"/>
      <c r="H8" s="680"/>
      <c r="I8" s="680"/>
      <c r="J8" s="681"/>
      <c r="K8" s="76"/>
      <c r="L8" s="76"/>
      <c r="M8" s="76"/>
    </row>
    <row r="9" spans="1:13" ht="39.75" customHeight="1">
      <c r="A9" s="678"/>
      <c r="B9" s="678"/>
      <c r="C9" s="403" t="s">
        <v>196</v>
      </c>
      <c r="D9" s="403" t="s">
        <v>119</v>
      </c>
      <c r="E9" s="403" t="s">
        <v>393</v>
      </c>
      <c r="F9" s="425" t="s">
        <v>164</v>
      </c>
      <c r="G9" s="425" t="s">
        <v>120</v>
      </c>
      <c r="H9" s="426" t="s">
        <v>195</v>
      </c>
      <c r="I9" s="426" t="s">
        <v>216</v>
      </c>
      <c r="J9" s="427" t="s">
        <v>16</v>
      </c>
      <c r="K9" s="86"/>
      <c r="L9" s="86"/>
      <c r="M9" s="86"/>
    </row>
    <row r="10" spans="1:13" s="13" customFormat="1" ht="12.75">
      <c r="A10" s="80">
        <v>1</v>
      </c>
      <c r="B10" s="80">
        <v>2</v>
      </c>
      <c r="C10" s="80">
        <v>3</v>
      </c>
      <c r="D10" s="80">
        <v>4</v>
      </c>
      <c r="E10" s="80">
        <v>5</v>
      </c>
      <c r="F10" s="80">
        <v>6</v>
      </c>
      <c r="G10" s="80">
        <v>7</v>
      </c>
      <c r="H10" s="82">
        <v>8</v>
      </c>
      <c r="I10" s="82">
        <v>9</v>
      </c>
      <c r="J10" s="81">
        <v>10</v>
      </c>
      <c r="K10" s="86"/>
      <c r="L10" s="86"/>
      <c r="M10" s="86"/>
    </row>
    <row r="11" spans="1:13" ht="15">
      <c r="A11" s="248">
        <v>1</v>
      </c>
      <c r="B11" s="326" t="s">
        <v>861</v>
      </c>
      <c r="C11" s="334" t="s">
        <v>872</v>
      </c>
      <c r="D11" s="334" t="s">
        <v>872</v>
      </c>
      <c r="E11" s="334">
        <v>518</v>
      </c>
      <c r="F11" s="334" t="s">
        <v>872</v>
      </c>
      <c r="G11" s="334" t="s">
        <v>872</v>
      </c>
      <c r="H11" s="334" t="s">
        <v>872</v>
      </c>
      <c r="I11" s="334" t="s">
        <v>872</v>
      </c>
      <c r="J11" s="334" t="s">
        <v>872</v>
      </c>
      <c r="K11" s="76"/>
      <c r="L11" s="76"/>
      <c r="M11" s="76"/>
    </row>
    <row r="12" spans="1:13" ht="15">
      <c r="A12" s="248">
        <v>2</v>
      </c>
      <c r="B12" s="326" t="s">
        <v>862</v>
      </c>
      <c r="C12" s="334" t="s">
        <v>872</v>
      </c>
      <c r="D12" s="334" t="s">
        <v>872</v>
      </c>
      <c r="E12" s="334">
        <v>258</v>
      </c>
      <c r="F12" s="334" t="s">
        <v>872</v>
      </c>
      <c r="G12" s="334" t="s">
        <v>872</v>
      </c>
      <c r="H12" s="334" t="s">
        <v>872</v>
      </c>
      <c r="I12" s="334" t="s">
        <v>872</v>
      </c>
      <c r="J12" s="334" t="s">
        <v>872</v>
      </c>
      <c r="K12" s="76"/>
      <c r="L12" s="76"/>
      <c r="M12" s="76"/>
    </row>
    <row r="13" spans="1:13" ht="15">
      <c r="A13" s="248">
        <v>3</v>
      </c>
      <c r="B13" s="326" t="s">
        <v>863</v>
      </c>
      <c r="C13" s="334" t="s">
        <v>872</v>
      </c>
      <c r="D13" s="334" t="s">
        <v>872</v>
      </c>
      <c r="E13" s="334">
        <v>178</v>
      </c>
      <c r="F13" s="334" t="s">
        <v>872</v>
      </c>
      <c r="G13" s="334" t="s">
        <v>872</v>
      </c>
      <c r="H13" s="334" t="s">
        <v>872</v>
      </c>
      <c r="I13" s="334" t="s">
        <v>872</v>
      </c>
      <c r="J13" s="334" t="s">
        <v>872</v>
      </c>
      <c r="K13" s="76"/>
      <c r="L13" s="76"/>
      <c r="M13" s="76"/>
    </row>
    <row r="14" spans="1:13" ht="15">
      <c r="A14" s="248">
        <v>4</v>
      </c>
      <c r="B14" s="326" t="s">
        <v>864</v>
      </c>
      <c r="C14" s="334" t="s">
        <v>872</v>
      </c>
      <c r="D14" s="334" t="s">
        <v>872</v>
      </c>
      <c r="E14" s="334">
        <v>418</v>
      </c>
      <c r="F14" s="334" t="s">
        <v>872</v>
      </c>
      <c r="G14" s="334" t="s">
        <v>872</v>
      </c>
      <c r="H14" s="334" t="s">
        <v>872</v>
      </c>
      <c r="I14" s="334" t="s">
        <v>872</v>
      </c>
      <c r="J14" s="334" t="s">
        <v>872</v>
      </c>
      <c r="K14" s="76"/>
      <c r="L14" s="76"/>
      <c r="M14" s="76"/>
    </row>
    <row r="15" spans="1:13" ht="15">
      <c r="A15" s="248">
        <v>5</v>
      </c>
      <c r="B15" s="326" t="s">
        <v>865</v>
      </c>
      <c r="C15" s="334" t="s">
        <v>872</v>
      </c>
      <c r="D15" s="334" t="s">
        <v>872</v>
      </c>
      <c r="E15" s="334">
        <v>551</v>
      </c>
      <c r="F15" s="334" t="s">
        <v>872</v>
      </c>
      <c r="G15" s="334" t="s">
        <v>872</v>
      </c>
      <c r="H15" s="334" t="s">
        <v>872</v>
      </c>
      <c r="I15" s="334" t="s">
        <v>872</v>
      </c>
      <c r="J15" s="334" t="s">
        <v>872</v>
      </c>
      <c r="K15" s="76"/>
      <c r="L15" s="76"/>
      <c r="M15" s="76"/>
    </row>
    <row r="16" spans="1:13" ht="15">
      <c r="A16" s="248">
        <v>6</v>
      </c>
      <c r="B16" s="326" t="s">
        <v>866</v>
      </c>
      <c r="C16" s="334" t="s">
        <v>872</v>
      </c>
      <c r="D16" s="334" t="s">
        <v>872</v>
      </c>
      <c r="E16" s="334">
        <v>275</v>
      </c>
      <c r="F16" s="334" t="s">
        <v>872</v>
      </c>
      <c r="G16" s="334" t="s">
        <v>872</v>
      </c>
      <c r="H16" s="334" t="s">
        <v>872</v>
      </c>
      <c r="I16" s="334" t="s">
        <v>872</v>
      </c>
      <c r="J16" s="334" t="s">
        <v>872</v>
      </c>
      <c r="K16" s="76"/>
      <c r="L16" s="76"/>
      <c r="M16" s="76"/>
    </row>
    <row r="17" spans="1:13" ht="15">
      <c r="A17" s="248">
        <v>7</v>
      </c>
      <c r="B17" s="326" t="s">
        <v>873</v>
      </c>
      <c r="C17" s="334" t="s">
        <v>872</v>
      </c>
      <c r="D17" s="334" t="s">
        <v>872</v>
      </c>
      <c r="E17" s="334">
        <v>194</v>
      </c>
      <c r="F17" s="334" t="s">
        <v>872</v>
      </c>
      <c r="G17" s="334" t="s">
        <v>872</v>
      </c>
      <c r="H17" s="334" t="s">
        <v>872</v>
      </c>
      <c r="I17" s="334" t="s">
        <v>872</v>
      </c>
      <c r="J17" s="334" t="s">
        <v>872</v>
      </c>
      <c r="K17" s="76"/>
      <c r="L17" s="76"/>
      <c r="M17" s="76"/>
    </row>
    <row r="18" spans="1:13" ht="15">
      <c r="A18" s="248">
        <v>8</v>
      </c>
      <c r="B18" s="326" t="s">
        <v>868</v>
      </c>
      <c r="C18" s="334" t="s">
        <v>872</v>
      </c>
      <c r="D18" s="334" t="s">
        <v>872</v>
      </c>
      <c r="E18" s="334">
        <v>140</v>
      </c>
      <c r="F18" s="334" t="s">
        <v>872</v>
      </c>
      <c r="G18" s="334" t="s">
        <v>872</v>
      </c>
      <c r="H18" s="334" t="s">
        <v>872</v>
      </c>
      <c r="I18" s="334" t="s">
        <v>872</v>
      </c>
      <c r="J18" s="334" t="s">
        <v>872</v>
      </c>
      <c r="K18" s="76"/>
      <c r="L18" s="76"/>
      <c r="M18" s="76"/>
    </row>
    <row r="19" spans="1:13" ht="12.75">
      <c r="A19" s="8"/>
      <c r="B19" s="327" t="s">
        <v>16</v>
      </c>
      <c r="C19" s="334" t="s">
        <v>872</v>
      </c>
      <c r="D19" s="334" t="s">
        <v>872</v>
      </c>
      <c r="E19" s="329">
        <f>SUM(E11:E18)</f>
        <v>2532</v>
      </c>
      <c r="F19" s="334" t="s">
        <v>872</v>
      </c>
      <c r="G19" s="334" t="s">
        <v>872</v>
      </c>
      <c r="H19" s="334" t="s">
        <v>872</v>
      </c>
      <c r="I19" s="334" t="s">
        <v>872</v>
      </c>
      <c r="J19" s="334" t="s">
        <v>872</v>
      </c>
      <c r="K19" s="76"/>
      <c r="L19" s="76"/>
      <c r="M19" s="76"/>
    </row>
    <row r="20" spans="1:13" ht="12.75">
      <c r="A20" s="83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</row>
    <row r="21" spans="1:13" ht="12.75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</row>
    <row r="22" spans="1:13" ht="12.75">
      <c r="A22" s="76" t="s">
        <v>121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</row>
    <row r="23" spans="1:13" ht="12.75">
      <c r="A23" s="76" t="s">
        <v>197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24" ht="12.75">
      <c r="A24" t="s">
        <v>122</v>
      </c>
    </row>
    <row r="25" spans="1:13" ht="12.75">
      <c r="A25" s="672" t="s">
        <v>123</v>
      </c>
      <c r="B25" s="672"/>
      <c r="C25" s="672"/>
      <c r="D25" s="672"/>
      <c r="E25" s="672"/>
      <c r="F25" s="672"/>
      <c r="G25" s="672"/>
      <c r="H25" s="672"/>
      <c r="I25" s="672"/>
      <c r="J25" s="672"/>
      <c r="K25" s="672"/>
      <c r="L25" s="672"/>
      <c r="M25" s="672"/>
    </row>
    <row r="26" spans="1:13" ht="12.75">
      <c r="A26" s="683" t="s">
        <v>124</v>
      </c>
      <c r="B26" s="683"/>
      <c r="C26" s="683"/>
      <c r="D26" s="683"/>
      <c r="E26" s="76"/>
      <c r="F26" s="76"/>
      <c r="G26" s="76"/>
      <c r="H26" s="76"/>
      <c r="I26" s="76"/>
      <c r="J26" s="76"/>
      <c r="K26" s="76"/>
      <c r="L26" s="76"/>
      <c r="M26" s="76"/>
    </row>
    <row r="27" spans="1:13" ht="12.75">
      <c r="A27" s="116" t="s">
        <v>165</v>
      </c>
      <c r="B27" s="116"/>
      <c r="C27" s="116"/>
      <c r="D27" s="116"/>
      <c r="E27" s="76"/>
      <c r="F27" s="76"/>
      <c r="G27" s="76"/>
      <c r="H27" s="76"/>
      <c r="I27" s="76"/>
      <c r="J27" s="76"/>
      <c r="K27" s="76"/>
      <c r="L27" s="76"/>
      <c r="M27" s="76"/>
    </row>
    <row r="28" spans="1:13" ht="12.75">
      <c r="A28" s="116"/>
      <c r="B28" s="116"/>
      <c r="C28" s="116"/>
      <c r="D28" s="116"/>
      <c r="E28" s="76"/>
      <c r="F28" s="76"/>
      <c r="G28" s="76"/>
      <c r="H28" s="76"/>
      <c r="I28" s="76"/>
      <c r="J28" s="76"/>
      <c r="K28" s="76"/>
      <c r="L28" s="76"/>
      <c r="M28" s="76"/>
    </row>
    <row r="29" spans="1:9" ht="12.75">
      <c r="A29" s="13" t="s">
        <v>19</v>
      </c>
      <c r="B29" s="25"/>
      <c r="C29" s="25"/>
      <c r="D29" s="13"/>
      <c r="G29" s="14"/>
      <c r="I29" s="283" t="s">
        <v>902</v>
      </c>
    </row>
    <row r="30" spans="2:9" ht="12.75">
      <c r="B30" s="11"/>
      <c r="C30" s="11"/>
      <c r="G30" s="14"/>
      <c r="I30" s="283" t="s">
        <v>890</v>
      </c>
    </row>
    <row r="31" spans="2:9" ht="12.75">
      <c r="B31" s="11"/>
      <c r="C31" s="11"/>
      <c r="G31" s="14"/>
      <c r="I31" s="283" t="s">
        <v>892</v>
      </c>
    </row>
    <row r="32" spans="2:8" ht="12.75">
      <c r="B32" s="11"/>
      <c r="C32" s="11"/>
      <c r="G32" s="14"/>
      <c r="H32" s="27" t="s">
        <v>82</v>
      </c>
    </row>
    <row r="33" spans="1:13" ht="12.75">
      <c r="A33" s="682"/>
      <c r="B33" s="682"/>
      <c r="C33" s="682"/>
      <c r="D33" s="682"/>
      <c r="E33" s="682"/>
      <c r="F33" s="682"/>
      <c r="G33" s="682"/>
      <c r="H33" s="682"/>
      <c r="I33" s="682"/>
      <c r="J33" s="682"/>
      <c r="K33" s="76"/>
      <c r="L33" s="76"/>
      <c r="M33" s="76"/>
    </row>
  </sheetData>
  <sheetProtection/>
  <mergeCells count="14">
    <mergeCell ref="A3:J3"/>
    <mergeCell ref="D1:E1"/>
    <mergeCell ref="G1:J1"/>
    <mergeCell ref="A2:J2"/>
    <mergeCell ref="A4:J4"/>
    <mergeCell ref="A5:B5"/>
    <mergeCell ref="K25:M25"/>
    <mergeCell ref="A8:A9"/>
    <mergeCell ref="B8:B9"/>
    <mergeCell ref="C8:J8"/>
    <mergeCell ref="A33:J33"/>
    <mergeCell ref="A25:D25"/>
    <mergeCell ref="E25:J25"/>
    <mergeCell ref="A26:D26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97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zoomScale="80" zoomScaleNormal="80" zoomScaleSheetLayoutView="76" zoomScalePageLayoutView="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11" width="17.00390625" style="0" customWidth="1"/>
    <col min="12" max="12" width="18.8515625" style="0" customWidth="1"/>
    <col min="13" max="13" width="18.7109375" style="0" customWidth="1"/>
    <col min="14" max="14" width="12.28125" style="0" customWidth="1"/>
    <col min="15" max="15" width="12.7109375" style="0" customWidth="1"/>
    <col min="16" max="16" width="16.140625" style="0" customWidth="1"/>
  </cols>
  <sheetData>
    <row r="1" spans="1:16" ht="1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583" t="s">
        <v>559</v>
      </c>
      <c r="M1" s="583"/>
      <c r="N1" s="87"/>
      <c r="O1" s="76"/>
      <c r="P1" s="76"/>
    </row>
    <row r="2" spans="1:16" ht="15.75">
      <c r="A2" s="559" t="s">
        <v>0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76"/>
      <c r="O2" s="76"/>
      <c r="P2" s="76"/>
    </row>
    <row r="3" spans="1:16" ht="20.25">
      <c r="A3" s="560" t="s">
        <v>651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76"/>
      <c r="O3" s="76"/>
      <c r="P3" s="76"/>
    </row>
    <row r="4" spans="1:16" ht="12.7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1:16" ht="15.75">
      <c r="A5" s="561" t="s">
        <v>558</v>
      </c>
      <c r="B5" s="561"/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76"/>
      <c r="O5" s="76"/>
      <c r="P5" s="76"/>
    </row>
    <row r="6" spans="1:16" ht="12.7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1:16" ht="12.75">
      <c r="A7" s="537" t="s">
        <v>889</v>
      </c>
      <c r="B7" s="537"/>
      <c r="C7" s="26"/>
      <c r="D7" s="26"/>
      <c r="E7" s="2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</row>
    <row r="8" spans="1:16" ht="18">
      <c r="A8" s="79"/>
      <c r="B8" s="79"/>
      <c r="C8" s="79"/>
      <c r="D8" s="79"/>
      <c r="E8" s="79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</row>
    <row r="9" spans="1:26" ht="19.5" customHeight="1">
      <c r="A9" s="670" t="s">
        <v>2</v>
      </c>
      <c r="B9" s="670" t="s">
        <v>3</v>
      </c>
      <c r="C9" s="686" t="s">
        <v>119</v>
      </c>
      <c r="D9" s="686"/>
      <c r="E9" s="687"/>
      <c r="F9" s="685" t="s">
        <v>120</v>
      </c>
      <c r="G9" s="686"/>
      <c r="H9" s="686"/>
      <c r="I9" s="687"/>
      <c r="J9" s="685" t="s">
        <v>195</v>
      </c>
      <c r="K9" s="686"/>
      <c r="L9" s="686"/>
      <c r="M9" s="687"/>
      <c r="Y9" s="8"/>
      <c r="Z9" s="11"/>
    </row>
    <row r="10" spans="1:13" ht="45.75" customHeight="1">
      <c r="A10" s="670"/>
      <c r="B10" s="670"/>
      <c r="C10" s="428" t="s">
        <v>395</v>
      </c>
      <c r="D10" s="402" t="s">
        <v>392</v>
      </c>
      <c r="E10" s="428" t="s">
        <v>198</v>
      </c>
      <c r="F10" s="402" t="s">
        <v>390</v>
      </c>
      <c r="G10" s="428" t="s">
        <v>391</v>
      </c>
      <c r="H10" s="402" t="s">
        <v>392</v>
      </c>
      <c r="I10" s="428" t="s">
        <v>198</v>
      </c>
      <c r="J10" s="402" t="s">
        <v>394</v>
      </c>
      <c r="K10" s="428" t="s">
        <v>391</v>
      </c>
      <c r="L10" s="402" t="s">
        <v>392</v>
      </c>
      <c r="M10" s="269" t="s">
        <v>198</v>
      </c>
    </row>
    <row r="11" spans="1:13" s="13" customFormat="1" ht="12.75">
      <c r="A11" s="403">
        <v>1</v>
      </c>
      <c r="B11" s="403">
        <v>2</v>
      </c>
      <c r="C11" s="403">
        <v>3</v>
      </c>
      <c r="D11" s="403">
        <v>4</v>
      </c>
      <c r="E11" s="403">
        <v>5</v>
      </c>
      <c r="F11" s="403">
        <v>6</v>
      </c>
      <c r="G11" s="403">
        <v>7</v>
      </c>
      <c r="H11" s="403">
        <v>8</v>
      </c>
      <c r="I11" s="403">
        <v>9</v>
      </c>
      <c r="J11" s="403">
        <v>10</v>
      </c>
      <c r="K11" s="403">
        <v>11</v>
      </c>
      <c r="L11" s="403">
        <v>12</v>
      </c>
      <c r="M11" s="403">
        <v>13</v>
      </c>
    </row>
    <row r="12" spans="1:13" ht="15">
      <c r="A12" s="248">
        <v>1</v>
      </c>
      <c r="B12" s="326" t="s">
        <v>861</v>
      </c>
      <c r="C12" s="334" t="s">
        <v>869</v>
      </c>
      <c r="D12" s="334" t="s">
        <v>869</v>
      </c>
      <c r="E12" s="334" t="s">
        <v>869</v>
      </c>
      <c r="F12" s="334" t="s">
        <v>869</v>
      </c>
      <c r="G12" s="334" t="s">
        <v>869</v>
      </c>
      <c r="H12" s="334" t="s">
        <v>869</v>
      </c>
      <c r="I12" s="334" t="s">
        <v>869</v>
      </c>
      <c r="J12" s="334" t="s">
        <v>869</v>
      </c>
      <c r="K12" s="334" t="s">
        <v>869</v>
      </c>
      <c r="L12" s="334" t="s">
        <v>869</v>
      </c>
      <c r="M12" s="334" t="s">
        <v>869</v>
      </c>
    </row>
    <row r="13" spans="1:13" ht="15">
      <c r="A13" s="248">
        <v>2</v>
      </c>
      <c r="B13" s="326" t="s">
        <v>862</v>
      </c>
      <c r="C13" s="334" t="s">
        <v>869</v>
      </c>
      <c r="D13" s="334" t="s">
        <v>869</v>
      </c>
      <c r="E13" s="334" t="s">
        <v>869</v>
      </c>
      <c r="F13" s="334" t="s">
        <v>869</v>
      </c>
      <c r="G13" s="334" t="s">
        <v>869</v>
      </c>
      <c r="H13" s="334" t="s">
        <v>869</v>
      </c>
      <c r="I13" s="334" t="s">
        <v>869</v>
      </c>
      <c r="J13" s="334" t="s">
        <v>869</v>
      </c>
      <c r="K13" s="334" t="s">
        <v>869</v>
      </c>
      <c r="L13" s="334" t="s">
        <v>869</v>
      </c>
      <c r="M13" s="334" t="s">
        <v>869</v>
      </c>
    </row>
    <row r="14" spans="1:13" ht="15">
      <c r="A14" s="248">
        <v>3</v>
      </c>
      <c r="B14" s="326" t="s">
        <v>863</v>
      </c>
      <c r="C14" s="334" t="s">
        <v>869</v>
      </c>
      <c r="D14" s="334" t="s">
        <v>869</v>
      </c>
      <c r="E14" s="334" t="s">
        <v>869</v>
      </c>
      <c r="F14" s="334" t="s">
        <v>869</v>
      </c>
      <c r="G14" s="334" t="s">
        <v>869</v>
      </c>
      <c r="H14" s="334" t="s">
        <v>869</v>
      </c>
      <c r="I14" s="334" t="s">
        <v>869</v>
      </c>
      <c r="J14" s="334" t="s">
        <v>869</v>
      </c>
      <c r="K14" s="334" t="s">
        <v>869</v>
      </c>
      <c r="L14" s="334" t="s">
        <v>869</v>
      </c>
      <c r="M14" s="334" t="s">
        <v>869</v>
      </c>
    </row>
    <row r="15" spans="1:13" ht="15">
      <c r="A15" s="248">
        <v>4</v>
      </c>
      <c r="B15" s="326" t="s">
        <v>864</v>
      </c>
      <c r="C15" s="334" t="s">
        <v>869</v>
      </c>
      <c r="D15" s="334" t="s">
        <v>869</v>
      </c>
      <c r="E15" s="334" t="s">
        <v>869</v>
      </c>
      <c r="F15" s="334" t="s">
        <v>869</v>
      </c>
      <c r="G15" s="334" t="s">
        <v>869</v>
      </c>
      <c r="H15" s="334" t="s">
        <v>869</v>
      </c>
      <c r="I15" s="334" t="s">
        <v>869</v>
      </c>
      <c r="J15" s="334" t="s">
        <v>869</v>
      </c>
      <c r="K15" s="334" t="s">
        <v>869</v>
      </c>
      <c r="L15" s="334" t="s">
        <v>869</v>
      </c>
      <c r="M15" s="334" t="s">
        <v>869</v>
      </c>
    </row>
    <row r="16" spans="1:13" ht="15">
      <c r="A16" s="248">
        <v>5</v>
      </c>
      <c r="B16" s="326" t="s">
        <v>865</v>
      </c>
      <c r="C16" s="334" t="s">
        <v>869</v>
      </c>
      <c r="D16" s="334" t="s">
        <v>869</v>
      </c>
      <c r="E16" s="334" t="s">
        <v>869</v>
      </c>
      <c r="F16" s="334" t="s">
        <v>869</v>
      </c>
      <c r="G16" s="334" t="s">
        <v>869</v>
      </c>
      <c r="H16" s="334" t="s">
        <v>869</v>
      </c>
      <c r="I16" s="334" t="s">
        <v>869</v>
      </c>
      <c r="J16" s="334" t="s">
        <v>869</v>
      </c>
      <c r="K16" s="334" t="s">
        <v>869</v>
      </c>
      <c r="L16" s="334" t="s">
        <v>869</v>
      </c>
      <c r="M16" s="334" t="s">
        <v>869</v>
      </c>
    </row>
    <row r="17" spans="1:13" ht="15">
      <c r="A17" s="248">
        <v>6</v>
      </c>
      <c r="B17" s="326" t="s">
        <v>866</v>
      </c>
      <c r="C17" s="334" t="s">
        <v>869</v>
      </c>
      <c r="D17" s="334" t="s">
        <v>869</v>
      </c>
      <c r="E17" s="334" t="s">
        <v>869</v>
      </c>
      <c r="F17" s="334" t="s">
        <v>869</v>
      </c>
      <c r="G17" s="334" t="s">
        <v>869</v>
      </c>
      <c r="H17" s="334" t="s">
        <v>869</v>
      </c>
      <c r="I17" s="334" t="s">
        <v>869</v>
      </c>
      <c r="J17" s="334" t="s">
        <v>869</v>
      </c>
      <c r="K17" s="334" t="s">
        <v>869</v>
      </c>
      <c r="L17" s="334" t="s">
        <v>869</v>
      </c>
      <c r="M17" s="334" t="s">
        <v>869</v>
      </c>
    </row>
    <row r="18" spans="1:13" ht="15">
      <c r="A18" s="248">
        <v>7</v>
      </c>
      <c r="B18" s="326" t="s">
        <v>873</v>
      </c>
      <c r="C18" s="334" t="s">
        <v>869</v>
      </c>
      <c r="D18" s="334" t="s">
        <v>869</v>
      </c>
      <c r="E18" s="334" t="s">
        <v>869</v>
      </c>
      <c r="F18" s="334" t="s">
        <v>869</v>
      </c>
      <c r="G18" s="334" t="s">
        <v>869</v>
      </c>
      <c r="H18" s="334" t="s">
        <v>869</v>
      </c>
      <c r="I18" s="334" t="s">
        <v>869</v>
      </c>
      <c r="J18" s="334" t="s">
        <v>869</v>
      </c>
      <c r="K18" s="334" t="s">
        <v>869</v>
      </c>
      <c r="L18" s="334" t="s">
        <v>869</v>
      </c>
      <c r="M18" s="334" t="s">
        <v>869</v>
      </c>
    </row>
    <row r="19" spans="1:13" ht="15">
      <c r="A19" s="248">
        <v>8</v>
      </c>
      <c r="B19" s="326" t="s">
        <v>868</v>
      </c>
      <c r="C19" s="334" t="s">
        <v>869</v>
      </c>
      <c r="D19" s="334" t="s">
        <v>869</v>
      </c>
      <c r="E19" s="334" t="s">
        <v>869</v>
      </c>
      <c r="F19" s="334" t="s">
        <v>869</v>
      </c>
      <c r="G19" s="334" t="s">
        <v>869</v>
      </c>
      <c r="H19" s="334" t="s">
        <v>869</v>
      </c>
      <c r="I19" s="334" t="s">
        <v>869</v>
      </c>
      <c r="J19" s="334" t="s">
        <v>869</v>
      </c>
      <c r="K19" s="334" t="s">
        <v>869</v>
      </c>
      <c r="L19" s="334" t="s">
        <v>869</v>
      </c>
      <c r="M19" s="334" t="s">
        <v>869</v>
      </c>
    </row>
    <row r="20" spans="1:13" ht="12.75">
      <c r="A20" s="8"/>
      <c r="B20" s="327" t="s">
        <v>16</v>
      </c>
      <c r="C20" s="334" t="s">
        <v>869</v>
      </c>
      <c r="D20" s="334" t="s">
        <v>869</v>
      </c>
      <c r="E20" s="334" t="s">
        <v>869</v>
      </c>
      <c r="F20" s="334" t="s">
        <v>869</v>
      </c>
      <c r="G20" s="334" t="s">
        <v>869</v>
      </c>
      <c r="H20" s="334" t="s">
        <v>869</v>
      </c>
      <c r="I20" s="334" t="s">
        <v>869</v>
      </c>
      <c r="J20" s="334" t="s">
        <v>869</v>
      </c>
      <c r="K20" s="334" t="s">
        <v>869</v>
      </c>
      <c r="L20" s="334" t="s">
        <v>869</v>
      </c>
      <c r="M20" s="334" t="s">
        <v>869</v>
      </c>
    </row>
    <row r="21" spans="1:16" ht="12.75">
      <c r="A21" s="83"/>
      <c r="B21" s="83"/>
      <c r="C21" s="83"/>
      <c r="D21" s="83"/>
      <c r="E21" s="83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</row>
    <row r="22" spans="1:16" ht="12.75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</row>
    <row r="23" spans="1:16" ht="12.7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</row>
    <row r="25" spans="1:16" ht="12.75">
      <c r="A25" s="672"/>
      <c r="B25" s="672"/>
      <c r="C25" s="672"/>
      <c r="D25" s="672"/>
      <c r="E25" s="672"/>
      <c r="F25" s="672"/>
      <c r="G25" s="672"/>
      <c r="H25" s="672"/>
      <c r="I25" s="672"/>
      <c r="J25" s="672"/>
      <c r="K25" s="672"/>
      <c r="L25" s="672"/>
      <c r="M25" s="90"/>
      <c r="N25" s="672"/>
      <c r="O25" s="672"/>
      <c r="P25" s="672"/>
    </row>
    <row r="26" spans="1:16" ht="12.7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</row>
    <row r="27" spans="1:12" ht="12.75">
      <c r="A27" s="13" t="s">
        <v>19</v>
      </c>
      <c r="B27" s="25"/>
      <c r="C27" s="25"/>
      <c r="D27" s="13"/>
      <c r="G27" s="14"/>
      <c r="L27" s="283" t="s">
        <v>902</v>
      </c>
    </row>
    <row r="28" spans="2:12" ht="12.75">
      <c r="B28" s="11"/>
      <c r="C28" s="11"/>
      <c r="G28" s="14"/>
      <c r="L28" s="283" t="s">
        <v>890</v>
      </c>
    </row>
    <row r="29" spans="2:12" ht="12.75">
      <c r="B29" s="11"/>
      <c r="C29" s="11"/>
      <c r="G29" s="14"/>
      <c r="L29" s="283" t="s">
        <v>892</v>
      </c>
    </row>
    <row r="30" spans="2:11" ht="12.75">
      <c r="B30" s="11"/>
      <c r="C30" s="11"/>
      <c r="G30" s="14"/>
      <c r="K30" s="27" t="s">
        <v>82</v>
      </c>
    </row>
  </sheetData>
  <sheetProtection/>
  <mergeCells count="12">
    <mergeCell ref="A9:A10"/>
    <mergeCell ref="B9:B10"/>
    <mergeCell ref="F9:I9"/>
    <mergeCell ref="J9:M9"/>
    <mergeCell ref="A25:L25"/>
    <mergeCell ref="N25:P25"/>
    <mergeCell ref="C9:E9"/>
    <mergeCell ref="L1:M1"/>
    <mergeCell ref="A2:M2"/>
    <mergeCell ref="A3:M3"/>
    <mergeCell ref="A5:M5"/>
    <mergeCell ref="A7:B7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62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SheetLayoutView="84" zoomScalePageLayoutView="0" workbookViewId="0" topLeftCell="A1">
      <selection activeCell="A1" sqref="A1:I1"/>
    </sheetView>
  </sheetViews>
  <sheetFormatPr defaultColWidth="9.140625" defaultRowHeight="12.75"/>
  <cols>
    <col min="1" max="1" width="5.8515625" style="0" customWidth="1"/>
    <col min="2" max="2" width="11.8515625" style="0" customWidth="1"/>
    <col min="6" max="6" width="13.421875" style="0" customWidth="1"/>
    <col min="7" max="7" width="14.8515625" style="0" customWidth="1"/>
    <col min="8" max="8" width="12.421875" style="0" customWidth="1"/>
    <col min="9" max="9" width="15.28125" style="0" customWidth="1"/>
    <col min="10" max="10" width="14.28125" style="0" customWidth="1"/>
    <col min="11" max="11" width="13.8515625" style="0" customWidth="1"/>
    <col min="12" max="12" width="9.140625" style="0" hidden="1" customWidth="1"/>
  </cols>
  <sheetData>
    <row r="1" spans="1:11" ht="18">
      <c r="A1" s="577" t="s">
        <v>0</v>
      </c>
      <c r="B1" s="577"/>
      <c r="C1" s="577"/>
      <c r="D1" s="577"/>
      <c r="E1" s="577"/>
      <c r="F1" s="577"/>
      <c r="G1" s="577"/>
      <c r="H1" s="577"/>
      <c r="I1" s="577"/>
      <c r="J1" s="688" t="s">
        <v>538</v>
      </c>
      <c r="K1" s="688"/>
    </row>
    <row r="2" spans="1:11" ht="21">
      <c r="A2" s="578" t="s">
        <v>651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</row>
    <row r="3" spans="1:11" ht="15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1" ht="15">
      <c r="A4" s="689" t="s">
        <v>537</v>
      </c>
      <c r="B4" s="689"/>
      <c r="C4" s="689"/>
      <c r="D4" s="689"/>
      <c r="E4" s="689"/>
      <c r="F4" s="689"/>
      <c r="G4" s="689"/>
      <c r="H4" s="689"/>
      <c r="I4" s="689"/>
      <c r="J4" s="689"/>
      <c r="K4" s="689"/>
    </row>
    <row r="5" spans="1:12" ht="15">
      <c r="A5" s="172" t="s">
        <v>889</v>
      </c>
      <c r="B5" s="172"/>
      <c r="C5" s="172"/>
      <c r="D5" s="172"/>
      <c r="E5" s="172"/>
      <c r="F5" s="172"/>
      <c r="G5" s="172"/>
      <c r="H5" s="172"/>
      <c r="I5" s="171"/>
      <c r="J5" s="634" t="s">
        <v>819</v>
      </c>
      <c r="K5" s="634"/>
      <c r="L5" s="634"/>
    </row>
    <row r="6" spans="1:11" ht="15">
      <c r="A6" s="638" t="s">
        <v>2</v>
      </c>
      <c r="B6" s="638" t="s">
        <v>3</v>
      </c>
      <c r="C6" s="638" t="s">
        <v>305</v>
      </c>
      <c r="D6" s="638" t="s">
        <v>306</v>
      </c>
      <c r="E6" s="638"/>
      <c r="F6" s="638"/>
      <c r="G6" s="638"/>
      <c r="H6" s="638"/>
      <c r="I6" s="639" t="s">
        <v>307</v>
      </c>
      <c r="J6" s="640"/>
      <c r="K6" s="641"/>
    </row>
    <row r="7" spans="1:11" ht="90" customHeight="1">
      <c r="A7" s="638"/>
      <c r="B7" s="638"/>
      <c r="C7" s="638"/>
      <c r="D7" s="314" t="s">
        <v>308</v>
      </c>
      <c r="E7" s="314" t="s">
        <v>198</v>
      </c>
      <c r="F7" s="314" t="s">
        <v>459</v>
      </c>
      <c r="G7" s="314" t="s">
        <v>309</v>
      </c>
      <c r="H7" s="314" t="s">
        <v>431</v>
      </c>
      <c r="I7" s="314" t="s">
        <v>310</v>
      </c>
      <c r="J7" s="314" t="s">
        <v>311</v>
      </c>
      <c r="K7" s="314" t="s">
        <v>312</v>
      </c>
    </row>
    <row r="8" spans="1:11" ht="15">
      <c r="A8" s="173" t="s">
        <v>268</v>
      </c>
      <c r="B8" s="173" t="s">
        <v>269</v>
      </c>
      <c r="C8" s="173" t="s">
        <v>270</v>
      </c>
      <c r="D8" s="173" t="s">
        <v>271</v>
      </c>
      <c r="E8" s="173" t="s">
        <v>272</v>
      </c>
      <c r="F8" s="173" t="s">
        <v>273</v>
      </c>
      <c r="G8" s="173" t="s">
        <v>274</v>
      </c>
      <c r="H8" s="173" t="s">
        <v>275</v>
      </c>
      <c r="I8" s="173" t="s">
        <v>294</v>
      </c>
      <c r="J8" s="173" t="s">
        <v>295</v>
      </c>
      <c r="K8" s="173" t="s">
        <v>296</v>
      </c>
    </row>
    <row r="9" spans="1:11" ht="15">
      <c r="A9" s="248">
        <v>1</v>
      </c>
      <c r="B9" s="326" t="s">
        <v>861</v>
      </c>
      <c r="C9" s="127" t="s">
        <v>872</v>
      </c>
      <c r="D9" s="127" t="s">
        <v>872</v>
      </c>
      <c r="E9" s="127" t="s">
        <v>872</v>
      </c>
      <c r="F9" s="127" t="s">
        <v>872</v>
      </c>
      <c r="G9" s="127" t="s">
        <v>872</v>
      </c>
      <c r="H9" s="127" t="s">
        <v>872</v>
      </c>
      <c r="I9" s="127" t="s">
        <v>872</v>
      </c>
      <c r="J9" s="127" t="s">
        <v>872</v>
      </c>
      <c r="K9" s="127" t="s">
        <v>872</v>
      </c>
    </row>
    <row r="10" spans="1:11" ht="15">
      <c r="A10" s="248">
        <v>2</v>
      </c>
      <c r="B10" s="326" t="s">
        <v>862</v>
      </c>
      <c r="C10" s="127" t="s">
        <v>872</v>
      </c>
      <c r="D10" s="127" t="s">
        <v>872</v>
      </c>
      <c r="E10" s="127" t="s">
        <v>872</v>
      </c>
      <c r="F10" s="127" t="s">
        <v>872</v>
      </c>
      <c r="G10" s="127" t="s">
        <v>872</v>
      </c>
      <c r="H10" s="127" t="s">
        <v>872</v>
      </c>
      <c r="I10" s="127" t="s">
        <v>872</v>
      </c>
      <c r="J10" s="127" t="s">
        <v>872</v>
      </c>
      <c r="K10" s="127" t="s">
        <v>872</v>
      </c>
    </row>
    <row r="11" spans="1:11" ht="15">
      <c r="A11" s="248">
        <v>3</v>
      </c>
      <c r="B11" s="326" t="s">
        <v>863</v>
      </c>
      <c r="C11" s="127" t="s">
        <v>872</v>
      </c>
      <c r="D11" s="127" t="s">
        <v>872</v>
      </c>
      <c r="E11" s="127" t="s">
        <v>872</v>
      </c>
      <c r="F11" s="127" t="s">
        <v>872</v>
      </c>
      <c r="G11" s="127" t="s">
        <v>872</v>
      </c>
      <c r="H11" s="127" t="s">
        <v>872</v>
      </c>
      <c r="I11" s="127" t="s">
        <v>872</v>
      </c>
      <c r="J11" s="127" t="s">
        <v>872</v>
      </c>
      <c r="K11" s="127" t="s">
        <v>872</v>
      </c>
    </row>
    <row r="12" spans="1:11" ht="15">
      <c r="A12" s="248">
        <v>4</v>
      </c>
      <c r="B12" s="326" t="s">
        <v>864</v>
      </c>
      <c r="C12" s="127" t="s">
        <v>872</v>
      </c>
      <c r="D12" s="127" t="s">
        <v>872</v>
      </c>
      <c r="E12" s="127" t="s">
        <v>872</v>
      </c>
      <c r="F12" s="127" t="s">
        <v>872</v>
      </c>
      <c r="G12" s="127" t="s">
        <v>872</v>
      </c>
      <c r="H12" s="127" t="s">
        <v>872</v>
      </c>
      <c r="I12" s="127" t="s">
        <v>872</v>
      </c>
      <c r="J12" s="127" t="s">
        <v>872</v>
      </c>
      <c r="K12" s="127" t="s">
        <v>872</v>
      </c>
    </row>
    <row r="13" spans="1:11" ht="15">
      <c r="A13" s="248">
        <v>5</v>
      </c>
      <c r="B13" s="326" t="s">
        <v>865</v>
      </c>
      <c r="C13" s="127" t="s">
        <v>872</v>
      </c>
      <c r="D13" s="127" t="s">
        <v>872</v>
      </c>
      <c r="E13" s="127" t="s">
        <v>872</v>
      </c>
      <c r="F13" s="127" t="s">
        <v>872</v>
      </c>
      <c r="G13" s="127" t="s">
        <v>872</v>
      </c>
      <c r="H13" s="127" t="s">
        <v>872</v>
      </c>
      <c r="I13" s="127" t="s">
        <v>872</v>
      </c>
      <c r="J13" s="127" t="s">
        <v>872</v>
      </c>
      <c r="K13" s="127" t="s">
        <v>872</v>
      </c>
    </row>
    <row r="14" spans="1:11" ht="15">
      <c r="A14" s="248">
        <v>6</v>
      </c>
      <c r="B14" s="326" t="s">
        <v>866</v>
      </c>
      <c r="C14" s="127" t="s">
        <v>872</v>
      </c>
      <c r="D14" s="127" t="s">
        <v>872</v>
      </c>
      <c r="E14" s="127" t="s">
        <v>872</v>
      </c>
      <c r="F14" s="127" t="s">
        <v>872</v>
      </c>
      <c r="G14" s="127" t="s">
        <v>872</v>
      </c>
      <c r="H14" s="127" t="s">
        <v>872</v>
      </c>
      <c r="I14" s="127" t="s">
        <v>872</v>
      </c>
      <c r="J14" s="127" t="s">
        <v>872</v>
      </c>
      <c r="K14" s="127" t="s">
        <v>872</v>
      </c>
    </row>
    <row r="15" spans="1:11" ht="15">
      <c r="A15" s="248">
        <v>7</v>
      </c>
      <c r="B15" s="326" t="s">
        <v>873</v>
      </c>
      <c r="C15" s="127" t="s">
        <v>872</v>
      </c>
      <c r="D15" s="127" t="s">
        <v>872</v>
      </c>
      <c r="E15" s="127" t="s">
        <v>872</v>
      </c>
      <c r="F15" s="127" t="s">
        <v>872</v>
      </c>
      <c r="G15" s="127" t="s">
        <v>872</v>
      </c>
      <c r="H15" s="127" t="s">
        <v>872</v>
      </c>
      <c r="I15" s="127" t="s">
        <v>872</v>
      </c>
      <c r="J15" s="127" t="s">
        <v>872</v>
      </c>
      <c r="K15" s="127" t="s">
        <v>872</v>
      </c>
    </row>
    <row r="16" spans="1:11" ht="15">
      <c r="A16" s="248">
        <v>8</v>
      </c>
      <c r="B16" s="326" t="s">
        <v>868</v>
      </c>
      <c r="C16" s="127" t="s">
        <v>872</v>
      </c>
      <c r="D16" s="127" t="s">
        <v>872</v>
      </c>
      <c r="E16" s="127" t="s">
        <v>872</v>
      </c>
      <c r="F16" s="127" t="s">
        <v>872</v>
      </c>
      <c r="G16" s="127" t="s">
        <v>872</v>
      </c>
      <c r="H16" s="127" t="s">
        <v>872</v>
      </c>
      <c r="I16" s="127" t="s">
        <v>872</v>
      </c>
      <c r="J16" s="127" t="s">
        <v>872</v>
      </c>
      <c r="K16" s="127" t="s">
        <v>872</v>
      </c>
    </row>
    <row r="17" spans="1:11" ht="12.75">
      <c r="A17" s="8"/>
      <c r="B17" s="327" t="s">
        <v>16</v>
      </c>
      <c r="C17" s="127" t="s">
        <v>872</v>
      </c>
      <c r="D17" s="127" t="s">
        <v>872</v>
      </c>
      <c r="E17" s="127" t="s">
        <v>872</v>
      </c>
      <c r="F17" s="127" t="s">
        <v>872</v>
      </c>
      <c r="G17" s="127" t="s">
        <v>872</v>
      </c>
      <c r="H17" s="127" t="s">
        <v>872</v>
      </c>
      <c r="I17" s="127" t="s">
        <v>872</v>
      </c>
      <c r="J17" s="127" t="s">
        <v>872</v>
      </c>
      <c r="K17" s="127" t="s">
        <v>872</v>
      </c>
    </row>
    <row r="19" ht="12.75">
      <c r="A19" s="13" t="s">
        <v>460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5" spans="1:10" ht="12.75">
      <c r="A25" s="13" t="s">
        <v>19</v>
      </c>
      <c r="B25" s="25"/>
      <c r="C25" s="25"/>
      <c r="D25" s="25"/>
      <c r="E25" s="25"/>
      <c r="F25" s="25"/>
      <c r="J25" s="283" t="s">
        <v>902</v>
      </c>
    </row>
    <row r="26" spans="2:10" ht="12.75">
      <c r="B26" s="11"/>
      <c r="C26" s="11"/>
      <c r="D26" s="11"/>
      <c r="E26" s="11"/>
      <c r="F26" s="11"/>
      <c r="J26" s="283" t="s">
        <v>890</v>
      </c>
    </row>
    <row r="27" spans="2:10" ht="12.75">
      <c r="B27" s="11"/>
      <c r="C27" s="11"/>
      <c r="D27" s="11"/>
      <c r="E27" s="11"/>
      <c r="F27" s="11"/>
      <c r="J27" s="283" t="s">
        <v>892</v>
      </c>
    </row>
    <row r="28" spans="2:9" ht="12.75">
      <c r="B28" s="11"/>
      <c r="C28" s="11"/>
      <c r="D28" s="11"/>
      <c r="E28" s="11"/>
      <c r="F28" s="11"/>
      <c r="I28" s="27" t="s">
        <v>82</v>
      </c>
    </row>
  </sheetData>
  <sheetProtection/>
  <mergeCells count="10">
    <mergeCell ref="B6:B7"/>
    <mergeCell ref="C6:C7"/>
    <mergeCell ref="D6:H6"/>
    <mergeCell ref="I6:K6"/>
    <mergeCell ref="A1:I1"/>
    <mergeCell ref="J1:K1"/>
    <mergeCell ref="A2:K2"/>
    <mergeCell ref="A4:K4"/>
    <mergeCell ref="J5:L5"/>
    <mergeCell ref="A6:A7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SheetLayoutView="80" zoomScalePageLayoutView="0" workbookViewId="0" topLeftCell="A1">
      <selection activeCell="A1" sqref="A1:N1"/>
    </sheetView>
  </sheetViews>
  <sheetFormatPr defaultColWidth="9.140625" defaultRowHeight="12.75"/>
  <cols>
    <col min="1" max="1" width="7.8515625" style="0" customWidth="1"/>
    <col min="7" max="7" width="12.28125" style="0" customWidth="1"/>
    <col min="8" max="8" width="11.57421875" style="0" customWidth="1"/>
    <col min="9" max="12" width="10.421875" style="0" customWidth="1"/>
    <col min="13" max="13" width="11.00390625" style="0" customWidth="1"/>
    <col min="14" max="14" width="10.00390625" style="0" customWidth="1"/>
    <col min="15" max="15" width="11.8515625" style="0" customWidth="1"/>
  </cols>
  <sheetData>
    <row r="1" spans="1:15" ht="18">
      <c r="A1" s="577" t="s">
        <v>0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208" t="s">
        <v>540</v>
      </c>
    </row>
    <row r="2" spans="1:15" ht="21">
      <c r="A2" s="578" t="s">
        <v>651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</row>
    <row r="3" spans="1:11" ht="15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5" ht="18">
      <c r="A4" s="577" t="s">
        <v>539</v>
      </c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</row>
    <row r="5" spans="1:15" ht="15">
      <c r="A5" s="172" t="s">
        <v>889</v>
      </c>
      <c r="B5" s="172"/>
      <c r="C5" s="172"/>
      <c r="D5" s="172"/>
      <c r="E5" s="172"/>
      <c r="F5" s="172"/>
      <c r="G5" s="172"/>
      <c r="H5" s="172"/>
      <c r="I5" s="172"/>
      <c r="J5" s="172"/>
      <c r="K5" s="171"/>
      <c r="M5" s="634" t="s">
        <v>819</v>
      </c>
      <c r="N5" s="634"/>
      <c r="O5" s="634"/>
    </row>
    <row r="6" spans="1:15" ht="44.25" customHeight="1">
      <c r="A6" s="638" t="s">
        <v>2</v>
      </c>
      <c r="B6" s="638" t="s">
        <v>3</v>
      </c>
      <c r="C6" s="638" t="s">
        <v>313</v>
      </c>
      <c r="D6" s="636" t="s">
        <v>314</v>
      </c>
      <c r="E6" s="636" t="s">
        <v>315</v>
      </c>
      <c r="F6" s="636" t="s">
        <v>316</v>
      </c>
      <c r="G6" s="636" t="s">
        <v>317</v>
      </c>
      <c r="H6" s="638" t="s">
        <v>318</v>
      </c>
      <c r="I6" s="638"/>
      <c r="J6" s="638" t="s">
        <v>319</v>
      </c>
      <c r="K6" s="638"/>
      <c r="L6" s="638" t="s">
        <v>320</v>
      </c>
      <c r="M6" s="638"/>
      <c r="N6" s="638" t="s">
        <v>321</v>
      </c>
      <c r="O6" s="638"/>
    </row>
    <row r="7" spans="1:15" ht="54" customHeight="1">
      <c r="A7" s="638"/>
      <c r="B7" s="638"/>
      <c r="C7" s="638"/>
      <c r="D7" s="637"/>
      <c r="E7" s="637"/>
      <c r="F7" s="637"/>
      <c r="G7" s="637"/>
      <c r="H7" s="314" t="s">
        <v>322</v>
      </c>
      <c r="I7" s="314" t="s">
        <v>323</v>
      </c>
      <c r="J7" s="314" t="s">
        <v>322</v>
      </c>
      <c r="K7" s="314" t="s">
        <v>323</v>
      </c>
      <c r="L7" s="314" t="s">
        <v>322</v>
      </c>
      <c r="M7" s="314" t="s">
        <v>323</v>
      </c>
      <c r="N7" s="314" t="s">
        <v>322</v>
      </c>
      <c r="O7" s="314" t="s">
        <v>323</v>
      </c>
    </row>
    <row r="8" spans="1:15" ht="15">
      <c r="A8" s="173" t="s">
        <v>268</v>
      </c>
      <c r="B8" s="173" t="s">
        <v>269</v>
      </c>
      <c r="C8" s="173" t="s">
        <v>270</v>
      </c>
      <c r="D8" s="173" t="s">
        <v>271</v>
      </c>
      <c r="E8" s="173" t="s">
        <v>272</v>
      </c>
      <c r="F8" s="173" t="s">
        <v>273</v>
      </c>
      <c r="G8" s="173" t="s">
        <v>274</v>
      </c>
      <c r="H8" s="173" t="s">
        <v>275</v>
      </c>
      <c r="I8" s="173" t="s">
        <v>294</v>
      </c>
      <c r="J8" s="173" t="s">
        <v>295</v>
      </c>
      <c r="K8" s="173" t="s">
        <v>296</v>
      </c>
      <c r="L8" s="173" t="s">
        <v>324</v>
      </c>
      <c r="M8" s="173" t="s">
        <v>325</v>
      </c>
      <c r="N8" s="173" t="s">
        <v>326</v>
      </c>
      <c r="O8" s="173" t="s">
        <v>327</v>
      </c>
    </row>
    <row r="9" spans="1:15" ht="15">
      <c r="A9" s="248">
        <v>1</v>
      </c>
      <c r="B9" s="326" t="s">
        <v>861</v>
      </c>
      <c r="C9" s="127" t="s">
        <v>872</v>
      </c>
      <c r="D9" s="127" t="s">
        <v>872</v>
      </c>
      <c r="E9" s="127" t="s">
        <v>872</v>
      </c>
      <c r="F9" s="127" t="s">
        <v>872</v>
      </c>
      <c r="G9" s="127" t="s">
        <v>872</v>
      </c>
      <c r="H9" s="127" t="s">
        <v>872</v>
      </c>
      <c r="I9" s="127" t="s">
        <v>872</v>
      </c>
      <c r="J9" s="127" t="s">
        <v>872</v>
      </c>
      <c r="K9" s="127" t="s">
        <v>872</v>
      </c>
      <c r="L9" s="127" t="s">
        <v>872</v>
      </c>
      <c r="M9" s="127" t="s">
        <v>872</v>
      </c>
      <c r="N9" s="127" t="s">
        <v>872</v>
      </c>
      <c r="O9" s="127" t="s">
        <v>872</v>
      </c>
    </row>
    <row r="10" spans="1:15" ht="15">
      <c r="A10" s="248">
        <v>2</v>
      </c>
      <c r="B10" s="326" t="s">
        <v>862</v>
      </c>
      <c r="C10" s="127" t="s">
        <v>872</v>
      </c>
      <c r="D10" s="127" t="s">
        <v>872</v>
      </c>
      <c r="E10" s="127" t="s">
        <v>872</v>
      </c>
      <c r="F10" s="127" t="s">
        <v>872</v>
      </c>
      <c r="G10" s="127" t="s">
        <v>872</v>
      </c>
      <c r="H10" s="127" t="s">
        <v>872</v>
      </c>
      <c r="I10" s="127" t="s">
        <v>872</v>
      </c>
      <c r="J10" s="127" t="s">
        <v>872</v>
      </c>
      <c r="K10" s="127" t="s">
        <v>872</v>
      </c>
      <c r="L10" s="127" t="s">
        <v>872</v>
      </c>
      <c r="M10" s="127" t="s">
        <v>872</v>
      </c>
      <c r="N10" s="127" t="s">
        <v>872</v>
      </c>
      <c r="O10" s="127" t="s">
        <v>872</v>
      </c>
    </row>
    <row r="11" spans="1:15" ht="15">
      <c r="A11" s="248">
        <v>3</v>
      </c>
      <c r="B11" s="326" t="s">
        <v>863</v>
      </c>
      <c r="C11" s="127" t="s">
        <v>872</v>
      </c>
      <c r="D11" s="127" t="s">
        <v>872</v>
      </c>
      <c r="E11" s="127" t="s">
        <v>872</v>
      </c>
      <c r="F11" s="127" t="s">
        <v>872</v>
      </c>
      <c r="G11" s="127" t="s">
        <v>872</v>
      </c>
      <c r="H11" s="127" t="s">
        <v>872</v>
      </c>
      <c r="I11" s="127" t="s">
        <v>872</v>
      </c>
      <c r="J11" s="127" t="s">
        <v>872</v>
      </c>
      <c r="K11" s="127" t="s">
        <v>872</v>
      </c>
      <c r="L11" s="127" t="s">
        <v>872</v>
      </c>
      <c r="M11" s="127" t="s">
        <v>872</v>
      </c>
      <c r="N11" s="127" t="s">
        <v>872</v>
      </c>
      <c r="O11" s="127" t="s">
        <v>872</v>
      </c>
    </row>
    <row r="12" spans="1:15" ht="15">
      <c r="A12" s="248">
        <v>4</v>
      </c>
      <c r="B12" s="326" t="s">
        <v>864</v>
      </c>
      <c r="C12" s="127" t="s">
        <v>872</v>
      </c>
      <c r="D12" s="127" t="s">
        <v>872</v>
      </c>
      <c r="E12" s="127" t="s">
        <v>872</v>
      </c>
      <c r="F12" s="127" t="s">
        <v>872</v>
      </c>
      <c r="G12" s="127" t="s">
        <v>872</v>
      </c>
      <c r="H12" s="127" t="s">
        <v>872</v>
      </c>
      <c r="I12" s="127" t="s">
        <v>872</v>
      </c>
      <c r="J12" s="127" t="s">
        <v>872</v>
      </c>
      <c r="K12" s="127" t="s">
        <v>872</v>
      </c>
      <c r="L12" s="127" t="s">
        <v>872</v>
      </c>
      <c r="M12" s="127" t="s">
        <v>872</v>
      </c>
      <c r="N12" s="127" t="s">
        <v>872</v>
      </c>
      <c r="O12" s="127" t="s">
        <v>872</v>
      </c>
    </row>
    <row r="13" spans="1:15" ht="15">
      <c r="A13" s="248">
        <v>5</v>
      </c>
      <c r="B13" s="326" t="s">
        <v>865</v>
      </c>
      <c r="C13" s="127" t="s">
        <v>872</v>
      </c>
      <c r="D13" s="127" t="s">
        <v>872</v>
      </c>
      <c r="E13" s="127" t="s">
        <v>872</v>
      </c>
      <c r="F13" s="127" t="s">
        <v>872</v>
      </c>
      <c r="G13" s="127" t="s">
        <v>872</v>
      </c>
      <c r="H13" s="127" t="s">
        <v>872</v>
      </c>
      <c r="I13" s="127" t="s">
        <v>872</v>
      </c>
      <c r="J13" s="127" t="s">
        <v>872</v>
      </c>
      <c r="K13" s="127" t="s">
        <v>872</v>
      </c>
      <c r="L13" s="127" t="s">
        <v>872</v>
      </c>
      <c r="M13" s="127" t="s">
        <v>872</v>
      </c>
      <c r="N13" s="127" t="s">
        <v>872</v>
      </c>
      <c r="O13" s="127" t="s">
        <v>872</v>
      </c>
    </row>
    <row r="14" spans="1:15" ht="15">
      <c r="A14" s="248">
        <v>6</v>
      </c>
      <c r="B14" s="326" t="s">
        <v>866</v>
      </c>
      <c r="C14" s="127" t="s">
        <v>872</v>
      </c>
      <c r="D14" s="127" t="s">
        <v>872</v>
      </c>
      <c r="E14" s="127" t="s">
        <v>872</v>
      </c>
      <c r="F14" s="127" t="s">
        <v>872</v>
      </c>
      <c r="G14" s="127" t="s">
        <v>872</v>
      </c>
      <c r="H14" s="127" t="s">
        <v>872</v>
      </c>
      <c r="I14" s="127" t="s">
        <v>872</v>
      </c>
      <c r="J14" s="127" t="s">
        <v>872</v>
      </c>
      <c r="K14" s="127" t="s">
        <v>872</v>
      </c>
      <c r="L14" s="127" t="s">
        <v>872</v>
      </c>
      <c r="M14" s="127" t="s">
        <v>872</v>
      </c>
      <c r="N14" s="127" t="s">
        <v>872</v>
      </c>
      <c r="O14" s="127" t="s">
        <v>872</v>
      </c>
    </row>
    <row r="15" spans="1:15" ht="15">
      <c r="A15" s="248">
        <v>7</v>
      </c>
      <c r="B15" s="326" t="s">
        <v>873</v>
      </c>
      <c r="C15" s="127" t="s">
        <v>872</v>
      </c>
      <c r="D15" s="127" t="s">
        <v>872</v>
      </c>
      <c r="E15" s="127" t="s">
        <v>872</v>
      </c>
      <c r="F15" s="127" t="s">
        <v>872</v>
      </c>
      <c r="G15" s="127" t="s">
        <v>872</v>
      </c>
      <c r="H15" s="127" t="s">
        <v>872</v>
      </c>
      <c r="I15" s="127" t="s">
        <v>872</v>
      </c>
      <c r="J15" s="127" t="s">
        <v>872</v>
      </c>
      <c r="K15" s="127" t="s">
        <v>872</v>
      </c>
      <c r="L15" s="127" t="s">
        <v>872</v>
      </c>
      <c r="M15" s="127" t="s">
        <v>872</v>
      </c>
      <c r="N15" s="127" t="s">
        <v>872</v>
      </c>
      <c r="O15" s="127" t="s">
        <v>872</v>
      </c>
    </row>
    <row r="16" spans="1:15" ht="15">
      <c r="A16" s="248">
        <v>8</v>
      </c>
      <c r="B16" s="326" t="s">
        <v>868</v>
      </c>
      <c r="C16" s="127" t="s">
        <v>872</v>
      </c>
      <c r="D16" s="127" t="s">
        <v>872</v>
      </c>
      <c r="E16" s="127" t="s">
        <v>872</v>
      </c>
      <c r="F16" s="127" t="s">
        <v>872</v>
      </c>
      <c r="G16" s="127" t="s">
        <v>872</v>
      </c>
      <c r="H16" s="127" t="s">
        <v>872</v>
      </c>
      <c r="I16" s="127" t="s">
        <v>872</v>
      </c>
      <c r="J16" s="127" t="s">
        <v>872</v>
      </c>
      <c r="K16" s="127" t="s">
        <v>872</v>
      </c>
      <c r="L16" s="127" t="s">
        <v>872</v>
      </c>
      <c r="M16" s="127" t="s">
        <v>872</v>
      </c>
      <c r="N16" s="127" t="s">
        <v>872</v>
      </c>
      <c r="O16" s="127" t="s">
        <v>872</v>
      </c>
    </row>
    <row r="17" spans="1:15" ht="12.75">
      <c r="A17" s="8"/>
      <c r="B17" s="327" t="s">
        <v>16</v>
      </c>
      <c r="C17" s="127" t="s">
        <v>872</v>
      </c>
      <c r="D17" s="127" t="s">
        <v>872</v>
      </c>
      <c r="E17" s="127" t="s">
        <v>872</v>
      </c>
      <c r="F17" s="127" t="s">
        <v>872</v>
      </c>
      <c r="G17" s="127" t="s">
        <v>872</v>
      </c>
      <c r="H17" s="127" t="s">
        <v>872</v>
      </c>
      <c r="I17" s="127" t="s">
        <v>872</v>
      </c>
      <c r="J17" s="127" t="s">
        <v>872</v>
      </c>
      <c r="K17" s="127" t="s">
        <v>872</v>
      </c>
      <c r="L17" s="127" t="s">
        <v>872</v>
      </c>
      <c r="M17" s="127" t="s">
        <v>872</v>
      </c>
      <c r="N17" s="127" t="s">
        <v>872</v>
      </c>
      <c r="O17" s="127" t="s">
        <v>872</v>
      </c>
    </row>
    <row r="18" spans="1:15" ht="12.75">
      <c r="A18" s="11"/>
      <c r="B18" s="463"/>
      <c r="C18" s="412"/>
      <c r="D18" s="412"/>
      <c r="E18" s="412"/>
      <c r="F18" s="412"/>
      <c r="G18" s="412"/>
      <c r="H18" s="412"/>
      <c r="I18" s="412"/>
      <c r="J18" s="412"/>
      <c r="K18" s="412"/>
      <c r="L18" s="412"/>
      <c r="M18" s="412"/>
      <c r="N18" s="412"/>
      <c r="O18" s="412"/>
    </row>
    <row r="19" spans="1:15" ht="12.75">
      <c r="A19" s="11"/>
      <c r="B19" s="463"/>
      <c r="C19" s="412"/>
      <c r="D19" s="412"/>
      <c r="E19" s="412"/>
      <c r="F19" s="412"/>
      <c r="G19" s="412"/>
      <c r="H19" s="412"/>
      <c r="I19" s="412"/>
      <c r="J19" s="412"/>
      <c r="K19" s="412"/>
      <c r="L19" s="412"/>
      <c r="M19" s="412"/>
      <c r="N19" s="412"/>
      <c r="O19" s="412"/>
    </row>
    <row r="25" spans="1:13" ht="12.75">
      <c r="A25" s="13" t="s">
        <v>19</v>
      </c>
      <c r="B25" s="13"/>
      <c r="C25" s="13"/>
      <c r="D25" s="13"/>
      <c r="E25" s="25"/>
      <c r="F25" s="25"/>
      <c r="G25" s="25"/>
      <c r="H25" s="25"/>
      <c r="I25" s="25"/>
      <c r="M25" s="283" t="s">
        <v>902</v>
      </c>
    </row>
    <row r="26" spans="5:13" ht="12.75">
      <c r="E26" s="11"/>
      <c r="F26" s="11"/>
      <c r="G26" s="11"/>
      <c r="H26" s="11"/>
      <c r="I26" s="11"/>
      <c r="M26" s="283" t="s">
        <v>890</v>
      </c>
    </row>
    <row r="27" spans="5:13" ht="12.75">
      <c r="E27" s="11"/>
      <c r="F27" s="11"/>
      <c r="G27" s="11"/>
      <c r="H27" s="11"/>
      <c r="I27" s="11"/>
      <c r="M27" s="283" t="s">
        <v>892</v>
      </c>
    </row>
    <row r="28" spans="5:12" ht="12.75">
      <c r="E28" s="11"/>
      <c r="F28" s="11"/>
      <c r="G28" s="11"/>
      <c r="H28" s="11"/>
      <c r="I28" s="11"/>
      <c r="L28" s="27" t="s">
        <v>82</v>
      </c>
    </row>
  </sheetData>
  <sheetProtection/>
  <mergeCells count="15">
    <mergeCell ref="C6:C7"/>
    <mergeCell ref="D6:D7"/>
    <mergeCell ref="E6:E7"/>
    <mergeCell ref="A4:O4"/>
    <mergeCell ref="F6:F7"/>
    <mergeCell ref="G6:G7"/>
    <mergeCell ref="H6:I6"/>
    <mergeCell ref="J6:K6"/>
    <mergeCell ref="L6:M6"/>
    <mergeCell ref="N6:O6"/>
    <mergeCell ref="A1:N1"/>
    <mergeCell ref="A2:O2"/>
    <mergeCell ref="M5:O5"/>
    <mergeCell ref="A6:A7"/>
    <mergeCell ref="B6:B7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6"/>
  <sheetViews>
    <sheetView zoomScaleSheetLayoutView="86" workbookViewId="0" topLeftCell="A7">
      <selection activeCell="A1" sqref="A1:V1"/>
    </sheetView>
  </sheetViews>
  <sheetFormatPr defaultColWidth="9.140625" defaultRowHeight="12.75"/>
  <cols>
    <col min="1" max="1" width="4.8515625" style="0" customWidth="1"/>
    <col min="2" max="2" width="19.57421875" style="0" customWidth="1"/>
    <col min="3" max="4" width="7.00390625" style="0" customWidth="1"/>
    <col min="5" max="5" width="8.57421875" style="0" bestFit="1" customWidth="1"/>
    <col min="6" max="6" width="9.00390625" style="0" customWidth="1"/>
    <col min="7" max="8" width="7.00390625" style="0" customWidth="1"/>
    <col min="9" max="9" width="8.7109375" style="0" bestFit="1" customWidth="1"/>
    <col min="10" max="10" width="8.57421875" style="0" customWidth="1"/>
    <col min="11" max="12" width="7.00390625" style="0" customWidth="1"/>
    <col min="13" max="13" width="7.7109375" style="0" customWidth="1"/>
    <col min="14" max="14" width="8.00390625" style="0" customWidth="1"/>
    <col min="15" max="16" width="7.00390625" style="0" customWidth="1"/>
    <col min="17" max="17" width="9.00390625" style="0" customWidth="1"/>
    <col min="18" max="18" width="8.421875" style="0" customWidth="1"/>
    <col min="19" max="19" width="10.57421875" style="0" customWidth="1"/>
    <col min="20" max="20" width="9.8515625" style="0" customWidth="1"/>
    <col min="21" max="21" width="8.7109375" style="0" customWidth="1"/>
    <col min="22" max="22" width="9.7109375" style="0" customWidth="1"/>
    <col min="28" max="28" width="11.00390625" style="0" customWidth="1"/>
    <col min="29" max="30" width="8.8515625" style="0" hidden="1" customWidth="1"/>
  </cols>
  <sheetData>
    <row r="1" spans="1:22" ht="12.75">
      <c r="A1" s="533" t="s">
        <v>57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</row>
    <row r="2" spans="1:22" ht="15">
      <c r="A2" s="487" t="s">
        <v>55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87"/>
      <c r="V2" s="487"/>
    </row>
    <row r="3" spans="1:256" ht="15.75">
      <c r="A3" s="534" t="s">
        <v>651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  <c r="U3" s="534"/>
      <c r="V3" s="534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5" spans="1:22" ht="15">
      <c r="A5" s="544" t="s">
        <v>653</v>
      </c>
      <c r="B5" s="544"/>
      <c r="C5" s="544"/>
      <c r="D5" s="544"/>
      <c r="E5" s="544"/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544"/>
      <c r="Q5" s="544"/>
      <c r="R5" s="544"/>
      <c r="S5" s="544"/>
      <c r="T5" s="544"/>
      <c r="U5" s="544"/>
      <c r="V5" s="544"/>
    </row>
    <row r="6" spans="1:21" ht="15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1:21" ht="15.75">
      <c r="A7" s="537" t="s">
        <v>889</v>
      </c>
      <c r="B7" s="537"/>
      <c r="C7" s="537"/>
      <c r="D7" s="26"/>
      <c r="E7" s="26"/>
      <c r="F7" s="26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</row>
    <row r="8" spans="21:256" ht="15">
      <c r="U8" s="545" t="s">
        <v>472</v>
      </c>
      <c r="V8" s="545"/>
      <c r="W8" s="14"/>
      <c r="X8" s="14"/>
      <c r="Y8" s="14"/>
      <c r="Z8" s="14"/>
      <c r="AA8" s="14"/>
      <c r="AB8" s="542"/>
      <c r="AC8" s="542"/>
      <c r="AD8" s="542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ht="12.75" customHeight="1">
      <c r="A9" s="547" t="s">
        <v>2</v>
      </c>
      <c r="B9" s="547" t="s">
        <v>109</v>
      </c>
      <c r="C9" s="550" t="s">
        <v>153</v>
      </c>
      <c r="D9" s="551"/>
      <c r="E9" s="551"/>
      <c r="F9" s="552"/>
      <c r="G9" s="550" t="s">
        <v>824</v>
      </c>
      <c r="H9" s="551"/>
      <c r="I9" s="551"/>
      <c r="J9" s="551"/>
      <c r="K9" s="551"/>
      <c r="L9" s="551"/>
      <c r="M9" s="551"/>
      <c r="N9" s="551"/>
      <c r="O9" s="551"/>
      <c r="P9" s="551"/>
      <c r="Q9" s="551"/>
      <c r="R9" s="552"/>
      <c r="S9" s="546" t="s">
        <v>253</v>
      </c>
      <c r="T9" s="546"/>
      <c r="U9" s="546"/>
      <c r="V9" s="546"/>
      <c r="W9" s="109"/>
      <c r="X9" s="109"/>
      <c r="Y9" s="109"/>
      <c r="Z9" s="109"/>
      <c r="AA9" s="109"/>
      <c r="AB9" s="109"/>
      <c r="AC9" s="109"/>
      <c r="AD9" s="109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</row>
    <row r="10" spans="1:256" ht="12.75">
      <c r="A10" s="548"/>
      <c r="B10" s="548"/>
      <c r="C10" s="553"/>
      <c r="D10" s="554"/>
      <c r="E10" s="554"/>
      <c r="F10" s="555"/>
      <c r="G10" s="556" t="s">
        <v>173</v>
      </c>
      <c r="H10" s="557"/>
      <c r="I10" s="557"/>
      <c r="J10" s="558"/>
      <c r="K10" s="556" t="s">
        <v>174</v>
      </c>
      <c r="L10" s="557"/>
      <c r="M10" s="557"/>
      <c r="N10" s="558"/>
      <c r="O10" s="509" t="s">
        <v>16</v>
      </c>
      <c r="P10" s="509"/>
      <c r="Q10" s="509"/>
      <c r="R10" s="509"/>
      <c r="S10" s="546"/>
      <c r="T10" s="546"/>
      <c r="U10" s="546"/>
      <c r="V10" s="546"/>
      <c r="W10" s="109"/>
      <c r="X10" s="109"/>
      <c r="Y10" s="109"/>
      <c r="Z10" s="109"/>
      <c r="AA10" s="109"/>
      <c r="AB10" s="109"/>
      <c r="AC10" s="109"/>
      <c r="AD10" s="109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256" ht="38.25">
      <c r="A11" s="549"/>
      <c r="B11" s="549"/>
      <c r="C11" s="136" t="s">
        <v>254</v>
      </c>
      <c r="D11" s="136" t="s">
        <v>255</v>
      </c>
      <c r="E11" s="136" t="s">
        <v>256</v>
      </c>
      <c r="F11" s="136" t="s">
        <v>88</v>
      </c>
      <c r="G11" s="136" t="s">
        <v>254</v>
      </c>
      <c r="H11" s="136" t="s">
        <v>255</v>
      </c>
      <c r="I11" s="136" t="s">
        <v>256</v>
      </c>
      <c r="J11" s="136" t="s">
        <v>16</v>
      </c>
      <c r="K11" s="136" t="s">
        <v>254</v>
      </c>
      <c r="L11" s="136" t="s">
        <v>255</v>
      </c>
      <c r="M11" s="136" t="s">
        <v>256</v>
      </c>
      <c r="N11" s="136" t="s">
        <v>88</v>
      </c>
      <c r="O11" s="136" t="s">
        <v>254</v>
      </c>
      <c r="P11" s="136" t="s">
        <v>255</v>
      </c>
      <c r="Q11" s="136" t="s">
        <v>256</v>
      </c>
      <c r="R11" s="136" t="s">
        <v>16</v>
      </c>
      <c r="S11" s="269" t="s">
        <v>468</v>
      </c>
      <c r="T11" s="269" t="s">
        <v>469</v>
      </c>
      <c r="U11" s="269" t="s">
        <v>470</v>
      </c>
      <c r="V11" s="330" t="s">
        <v>471</v>
      </c>
      <c r="W11" s="109"/>
      <c r="X11" s="109"/>
      <c r="Y11" s="109"/>
      <c r="Z11" s="109"/>
      <c r="AA11" s="109"/>
      <c r="AB11" s="109"/>
      <c r="AC11" s="109"/>
      <c r="AD11" s="109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pans="1:256" ht="12.75">
      <c r="A12" s="310">
        <v>1</v>
      </c>
      <c r="B12" s="331">
        <v>2</v>
      </c>
      <c r="C12" s="310">
        <v>3</v>
      </c>
      <c r="D12" s="310">
        <v>4</v>
      </c>
      <c r="E12" s="331">
        <v>5</v>
      </c>
      <c r="F12" s="310">
        <v>6</v>
      </c>
      <c r="G12" s="310">
        <v>7</v>
      </c>
      <c r="H12" s="331">
        <v>8</v>
      </c>
      <c r="I12" s="310">
        <v>9</v>
      </c>
      <c r="J12" s="310">
        <v>10</v>
      </c>
      <c r="K12" s="331">
        <v>11</v>
      </c>
      <c r="L12" s="310">
        <v>12</v>
      </c>
      <c r="M12" s="310">
        <v>13</v>
      </c>
      <c r="N12" s="331">
        <v>14</v>
      </c>
      <c r="O12" s="310">
        <v>15</v>
      </c>
      <c r="P12" s="310">
        <v>16</v>
      </c>
      <c r="Q12" s="331">
        <v>17</v>
      </c>
      <c r="R12" s="310">
        <v>18</v>
      </c>
      <c r="S12" s="310">
        <v>19</v>
      </c>
      <c r="T12" s="331">
        <v>20</v>
      </c>
      <c r="U12" s="310">
        <v>21</v>
      </c>
      <c r="V12" s="310">
        <v>22</v>
      </c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  <c r="IV12" s="59"/>
    </row>
    <row r="13" spans="1:256" ht="25.5">
      <c r="A13" s="16"/>
      <c r="B13" s="138" t="s">
        <v>240</v>
      </c>
      <c r="C13" s="16"/>
      <c r="D13" s="16"/>
      <c r="E13" s="16"/>
      <c r="F13" s="220"/>
      <c r="G13" s="7"/>
      <c r="H13" s="7"/>
      <c r="I13" s="7"/>
      <c r="J13" s="220"/>
      <c r="K13" s="7"/>
      <c r="L13" s="7"/>
      <c r="M13" s="7"/>
      <c r="N13" s="3"/>
      <c r="O13" s="7"/>
      <c r="P13" s="7"/>
      <c r="Q13" s="7"/>
      <c r="R13" s="3"/>
      <c r="S13" s="7"/>
      <c r="T13" s="8"/>
      <c r="U13" s="8"/>
      <c r="V13" s="8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ht="12.75">
      <c r="A14" s="136">
        <v>1</v>
      </c>
      <c r="B14" s="138" t="s">
        <v>179</v>
      </c>
      <c r="C14" s="332"/>
      <c r="D14" s="332"/>
      <c r="E14" s="335">
        <v>104.38</v>
      </c>
      <c r="F14" s="339">
        <f>SUM(C14:E14)</f>
        <v>104.38</v>
      </c>
      <c r="G14" s="334"/>
      <c r="H14" s="334"/>
      <c r="I14" s="334">
        <v>103.37</v>
      </c>
      <c r="J14" s="340">
        <f>SUM(G14:I14)</f>
        <v>103.37</v>
      </c>
      <c r="K14" s="334"/>
      <c r="L14" s="334"/>
      <c r="M14" s="334"/>
      <c r="N14" s="340">
        <f>SUM(K14:M14)</f>
        <v>0</v>
      </c>
      <c r="O14" s="334">
        <f aca="true" t="shared" si="0" ref="O14:R18">G14+K14</f>
        <v>0</v>
      </c>
      <c r="P14" s="334">
        <f t="shared" si="0"/>
        <v>0</v>
      </c>
      <c r="Q14" s="334">
        <f>I14+M14</f>
        <v>103.37</v>
      </c>
      <c r="R14" s="329">
        <f t="shared" si="0"/>
        <v>103.37</v>
      </c>
      <c r="S14" s="334">
        <f aca="true" t="shared" si="1" ref="S14:U18">C14-O14</f>
        <v>0</v>
      </c>
      <c r="T14" s="334">
        <f t="shared" si="1"/>
        <v>0</v>
      </c>
      <c r="U14" s="334">
        <f>E14-Q14</f>
        <v>1.009999999999991</v>
      </c>
      <c r="V14" s="329">
        <f>S14+T14+U14</f>
        <v>1.009999999999991</v>
      </c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8" ht="12.75">
      <c r="A15" s="136">
        <v>2</v>
      </c>
      <c r="B15" s="139" t="s">
        <v>126</v>
      </c>
      <c r="C15" s="334"/>
      <c r="D15" s="334"/>
      <c r="E15" s="336">
        <v>1635.68166</v>
      </c>
      <c r="F15" s="339">
        <f>SUM(C15:E15)</f>
        <v>1635.68166</v>
      </c>
      <c r="G15" s="334"/>
      <c r="H15" s="334"/>
      <c r="I15" s="334">
        <v>1280.36</v>
      </c>
      <c r="J15" s="340">
        <f>SUM(G15:I15)</f>
        <v>1280.36</v>
      </c>
      <c r="K15" s="334"/>
      <c r="L15" s="334"/>
      <c r="M15" s="336">
        <v>343.25166</v>
      </c>
      <c r="N15" s="339">
        <f>SUM(K15:M15)</f>
        <v>343.25166</v>
      </c>
      <c r="O15" s="334">
        <f t="shared" si="0"/>
        <v>0</v>
      </c>
      <c r="P15" s="334">
        <f t="shared" si="0"/>
        <v>0</v>
      </c>
      <c r="Q15" s="334">
        <f t="shared" si="0"/>
        <v>1623.61166</v>
      </c>
      <c r="R15" s="329">
        <f t="shared" si="0"/>
        <v>1623.61166</v>
      </c>
      <c r="S15" s="334">
        <f t="shared" si="1"/>
        <v>0</v>
      </c>
      <c r="T15" s="334">
        <f t="shared" si="1"/>
        <v>0</v>
      </c>
      <c r="U15" s="334">
        <f>E15-Q15</f>
        <v>12.069999999999936</v>
      </c>
      <c r="V15" s="329">
        <f>S15+T15+U15</f>
        <v>12.069999999999936</v>
      </c>
      <c r="X15" s="110"/>
      <c r="Y15" s="537"/>
      <c r="Z15" s="537"/>
      <c r="AA15" s="537"/>
      <c r="AB15" s="537"/>
    </row>
    <row r="16" spans="1:24" ht="25.5">
      <c r="A16" s="136">
        <v>3</v>
      </c>
      <c r="B16" s="138" t="s">
        <v>127</v>
      </c>
      <c r="C16" s="334"/>
      <c r="D16" s="334"/>
      <c r="E16" s="336">
        <v>138.12</v>
      </c>
      <c r="F16" s="339">
        <f>SUM(C16:E16)</f>
        <v>138.12</v>
      </c>
      <c r="G16" s="334"/>
      <c r="H16" s="334"/>
      <c r="I16" s="334">
        <v>136.43</v>
      </c>
      <c r="J16" s="340">
        <f>SUM(G16:I16)</f>
        <v>136.43</v>
      </c>
      <c r="K16" s="334"/>
      <c r="L16" s="334"/>
      <c r="M16" s="334"/>
      <c r="N16" s="340">
        <f>SUM(K16:M16)</f>
        <v>0</v>
      </c>
      <c r="O16" s="334">
        <f t="shared" si="0"/>
        <v>0</v>
      </c>
      <c r="P16" s="334">
        <f t="shared" si="0"/>
        <v>0</v>
      </c>
      <c r="Q16" s="334">
        <f t="shared" si="0"/>
        <v>136.43</v>
      </c>
      <c r="R16" s="329">
        <f t="shared" si="0"/>
        <v>136.43</v>
      </c>
      <c r="S16" s="334">
        <f t="shared" si="1"/>
        <v>0</v>
      </c>
      <c r="T16" s="334">
        <f t="shared" si="1"/>
        <v>0</v>
      </c>
      <c r="U16" s="334">
        <f t="shared" si="1"/>
        <v>1.6899999999999977</v>
      </c>
      <c r="V16" s="329">
        <f>S16+T16+U16</f>
        <v>1.6899999999999977</v>
      </c>
      <c r="X16" s="110"/>
    </row>
    <row r="17" spans="1:24" ht="12.75">
      <c r="A17" s="136">
        <v>4</v>
      </c>
      <c r="B17" s="139" t="s">
        <v>128</v>
      </c>
      <c r="C17" s="334"/>
      <c r="D17" s="334"/>
      <c r="E17" s="336">
        <v>36.08</v>
      </c>
      <c r="F17" s="339">
        <f>SUM(C17:E17)</f>
        <v>36.08</v>
      </c>
      <c r="G17" s="334"/>
      <c r="H17" s="334"/>
      <c r="I17" s="334">
        <v>36.04</v>
      </c>
      <c r="J17" s="340">
        <f>SUM(G17:I17)</f>
        <v>36.04</v>
      </c>
      <c r="K17" s="334"/>
      <c r="L17" s="334"/>
      <c r="M17" s="334"/>
      <c r="N17" s="340">
        <f>SUM(K17:M17)</f>
        <v>0</v>
      </c>
      <c r="O17" s="334">
        <f t="shared" si="0"/>
        <v>0</v>
      </c>
      <c r="P17" s="334">
        <f t="shared" si="0"/>
        <v>0</v>
      </c>
      <c r="Q17" s="334">
        <f t="shared" si="0"/>
        <v>36.04</v>
      </c>
      <c r="R17" s="329">
        <f t="shared" si="0"/>
        <v>36.04</v>
      </c>
      <c r="S17" s="334">
        <f t="shared" si="1"/>
        <v>0</v>
      </c>
      <c r="T17" s="334">
        <f t="shared" si="1"/>
        <v>0</v>
      </c>
      <c r="U17" s="334">
        <f t="shared" si="1"/>
        <v>0.03999999999999915</v>
      </c>
      <c r="V17" s="329">
        <f>S17+T17+U17</f>
        <v>0.03999999999999915</v>
      </c>
      <c r="X17" s="110"/>
    </row>
    <row r="18" spans="1:24" ht="25.5">
      <c r="A18" s="136">
        <v>5</v>
      </c>
      <c r="B18" s="138" t="s">
        <v>129</v>
      </c>
      <c r="C18" s="334"/>
      <c r="D18" s="334"/>
      <c r="E18" s="336">
        <f>469.8+313.2</f>
        <v>783</v>
      </c>
      <c r="F18" s="339">
        <f>SUM(C18:E18)</f>
        <v>783</v>
      </c>
      <c r="G18" s="334"/>
      <c r="H18" s="334"/>
      <c r="I18" s="334">
        <v>456.12</v>
      </c>
      <c r="J18" s="340">
        <f>SUM(G18:I18)</f>
        <v>456.12</v>
      </c>
      <c r="K18" s="334"/>
      <c r="L18" s="334"/>
      <c r="M18" s="336">
        <v>313.20000000000005</v>
      </c>
      <c r="N18" s="339">
        <f>SUM(K18:M18)</f>
        <v>313.20000000000005</v>
      </c>
      <c r="O18" s="334">
        <f t="shared" si="0"/>
        <v>0</v>
      </c>
      <c r="P18" s="334">
        <f t="shared" si="0"/>
        <v>0</v>
      </c>
      <c r="Q18" s="334">
        <f t="shared" si="0"/>
        <v>769.32</v>
      </c>
      <c r="R18" s="329">
        <f t="shared" si="0"/>
        <v>769.32</v>
      </c>
      <c r="S18" s="334">
        <f t="shared" si="1"/>
        <v>0</v>
      </c>
      <c r="T18" s="334">
        <f t="shared" si="1"/>
        <v>0</v>
      </c>
      <c r="U18" s="334">
        <f>E18-Q18</f>
        <v>13.67999999999995</v>
      </c>
      <c r="V18" s="329">
        <f>S18+T18+U18</f>
        <v>13.67999999999995</v>
      </c>
      <c r="X18" s="110"/>
    </row>
    <row r="19" spans="1:22" s="13" customFormat="1" ht="12.75">
      <c r="A19" s="321"/>
      <c r="B19" s="229" t="s">
        <v>88</v>
      </c>
      <c r="C19" s="329">
        <f aca="true" t="shared" si="2" ref="C19:V19">SUM(C14:C18)</f>
        <v>0</v>
      </c>
      <c r="D19" s="329">
        <f t="shared" si="2"/>
        <v>0</v>
      </c>
      <c r="E19" s="338">
        <f t="shared" si="2"/>
        <v>2697.2616599999997</v>
      </c>
      <c r="F19" s="338">
        <f t="shared" si="2"/>
        <v>2697.2616599999997</v>
      </c>
      <c r="G19" s="329">
        <f t="shared" si="2"/>
        <v>0</v>
      </c>
      <c r="H19" s="329">
        <f t="shared" si="2"/>
        <v>0</v>
      </c>
      <c r="I19" s="329">
        <f>SUM(I14:I18)</f>
        <v>2012.3200000000002</v>
      </c>
      <c r="J19" s="338">
        <f t="shared" si="2"/>
        <v>2012.3200000000002</v>
      </c>
      <c r="K19" s="329">
        <f t="shared" si="2"/>
        <v>0</v>
      </c>
      <c r="L19" s="329">
        <f t="shared" si="2"/>
        <v>0</v>
      </c>
      <c r="M19" s="338">
        <f t="shared" si="2"/>
        <v>656.4516600000001</v>
      </c>
      <c r="N19" s="338">
        <f t="shared" si="2"/>
        <v>656.4516600000001</v>
      </c>
      <c r="O19" s="329">
        <f t="shared" si="2"/>
        <v>0</v>
      </c>
      <c r="P19" s="329">
        <f t="shared" si="2"/>
        <v>0</v>
      </c>
      <c r="Q19" s="338">
        <f t="shared" si="2"/>
        <v>2668.77166</v>
      </c>
      <c r="R19" s="329">
        <f t="shared" si="2"/>
        <v>2668.77166</v>
      </c>
      <c r="S19" s="329">
        <f t="shared" si="2"/>
        <v>0</v>
      </c>
      <c r="T19" s="329">
        <f t="shared" si="2"/>
        <v>0</v>
      </c>
      <c r="U19" s="338">
        <f t="shared" si="2"/>
        <v>28.489999999999874</v>
      </c>
      <c r="V19" s="338">
        <f t="shared" si="2"/>
        <v>28.489999999999874</v>
      </c>
    </row>
    <row r="20" spans="1:22" ht="25.5">
      <c r="A20" s="136"/>
      <c r="B20" s="140" t="s">
        <v>241</v>
      </c>
      <c r="C20" s="334"/>
      <c r="D20" s="334"/>
      <c r="E20" s="334"/>
      <c r="F20" s="333"/>
      <c r="G20" s="334"/>
      <c r="H20" s="336"/>
      <c r="I20" s="334"/>
      <c r="J20" s="333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</row>
    <row r="21" spans="1:22" ht="12.75">
      <c r="A21" s="136">
        <v>6</v>
      </c>
      <c r="B21" s="138" t="s">
        <v>181</v>
      </c>
      <c r="C21" s="334"/>
      <c r="D21" s="334"/>
      <c r="E21" s="334"/>
      <c r="F21" s="333">
        <f>SUM(C21:E21)</f>
        <v>0</v>
      </c>
      <c r="G21" s="334"/>
      <c r="H21" s="334"/>
      <c r="I21" s="334"/>
      <c r="J21" s="333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34"/>
      <c r="V21" s="334"/>
    </row>
    <row r="22" spans="1:22" ht="12.75">
      <c r="A22" s="136">
        <v>7</v>
      </c>
      <c r="B22" s="139" t="s">
        <v>131</v>
      </c>
      <c r="C22" s="334"/>
      <c r="D22" s="334"/>
      <c r="E22" s="336">
        <v>36.4</v>
      </c>
      <c r="F22" s="337">
        <f>SUM(C22:E22)</f>
        <v>36.4</v>
      </c>
      <c r="G22" s="334"/>
      <c r="H22" s="334"/>
      <c r="I22" s="336">
        <v>6</v>
      </c>
      <c r="J22" s="337">
        <v>6</v>
      </c>
      <c r="K22" s="334"/>
      <c r="L22" s="334"/>
      <c r="M22" s="334"/>
      <c r="N22" s="334"/>
      <c r="O22" s="334"/>
      <c r="P22" s="334"/>
      <c r="Q22" s="336">
        <v>6</v>
      </c>
      <c r="R22" s="336">
        <v>6</v>
      </c>
      <c r="S22" s="334">
        <f>C22-O22</f>
        <v>0</v>
      </c>
      <c r="T22" s="334">
        <f>D22-P22</f>
        <v>0</v>
      </c>
      <c r="U22" s="336">
        <f>E22-Q22</f>
        <v>30.4</v>
      </c>
      <c r="V22" s="336">
        <f>S22+T22+U22</f>
        <v>30.4</v>
      </c>
    </row>
    <row r="23" spans="1:22" ht="12.75">
      <c r="A23" s="8"/>
      <c r="B23" s="139" t="s">
        <v>88</v>
      </c>
      <c r="C23" s="334"/>
      <c r="D23" s="334"/>
      <c r="E23" s="336">
        <f aca="true" t="shared" si="3" ref="E23:V23">SUM(E21:E22)</f>
        <v>36.4</v>
      </c>
      <c r="F23" s="336">
        <f t="shared" si="3"/>
        <v>36.4</v>
      </c>
      <c r="G23" s="334">
        <f t="shared" si="3"/>
        <v>0</v>
      </c>
      <c r="H23" s="334">
        <f t="shared" si="3"/>
        <v>0</v>
      </c>
      <c r="I23" s="336">
        <f t="shared" si="3"/>
        <v>6</v>
      </c>
      <c r="J23" s="336">
        <f t="shared" si="3"/>
        <v>6</v>
      </c>
      <c r="K23" s="334">
        <f t="shared" si="3"/>
        <v>0</v>
      </c>
      <c r="L23" s="334">
        <f t="shared" si="3"/>
        <v>0</v>
      </c>
      <c r="M23" s="334">
        <f t="shared" si="3"/>
        <v>0</v>
      </c>
      <c r="N23" s="334">
        <f t="shared" si="3"/>
        <v>0</v>
      </c>
      <c r="O23" s="334">
        <f t="shared" si="3"/>
        <v>0</v>
      </c>
      <c r="P23" s="334">
        <f t="shared" si="3"/>
        <v>0</v>
      </c>
      <c r="Q23" s="336">
        <f t="shared" si="3"/>
        <v>6</v>
      </c>
      <c r="R23" s="336">
        <f t="shared" si="3"/>
        <v>6</v>
      </c>
      <c r="S23" s="334">
        <f t="shared" si="3"/>
        <v>0</v>
      </c>
      <c r="T23" s="334">
        <f t="shared" si="3"/>
        <v>0</v>
      </c>
      <c r="U23" s="336">
        <f t="shared" si="3"/>
        <v>30.4</v>
      </c>
      <c r="V23" s="336">
        <f t="shared" si="3"/>
        <v>30.4</v>
      </c>
    </row>
    <row r="24" spans="1:22" ht="12.75">
      <c r="A24" s="8"/>
      <c r="B24" s="139" t="s">
        <v>33</v>
      </c>
      <c r="C24" s="329">
        <f aca="true" t="shared" si="4" ref="C24:V24">C23+C19</f>
        <v>0</v>
      </c>
      <c r="D24" s="329">
        <f t="shared" si="4"/>
        <v>0</v>
      </c>
      <c r="E24" s="329">
        <f t="shared" si="4"/>
        <v>2733.6616599999998</v>
      </c>
      <c r="F24" s="329">
        <f t="shared" si="4"/>
        <v>2733.6616599999998</v>
      </c>
      <c r="G24" s="329">
        <f t="shared" si="4"/>
        <v>0</v>
      </c>
      <c r="H24" s="329">
        <f t="shared" si="4"/>
        <v>0</v>
      </c>
      <c r="I24" s="338">
        <f t="shared" si="4"/>
        <v>2018.3200000000002</v>
      </c>
      <c r="J24" s="338">
        <f t="shared" si="4"/>
        <v>2018.3200000000002</v>
      </c>
      <c r="K24" s="329">
        <f t="shared" si="4"/>
        <v>0</v>
      </c>
      <c r="L24" s="329">
        <f t="shared" si="4"/>
        <v>0</v>
      </c>
      <c r="M24" s="338">
        <f t="shared" si="4"/>
        <v>656.4516600000001</v>
      </c>
      <c r="N24" s="338">
        <f t="shared" si="4"/>
        <v>656.4516600000001</v>
      </c>
      <c r="O24" s="329">
        <f t="shared" si="4"/>
        <v>0</v>
      </c>
      <c r="P24" s="329">
        <f t="shared" si="4"/>
        <v>0</v>
      </c>
      <c r="Q24" s="338">
        <f t="shared" si="4"/>
        <v>2674.77166</v>
      </c>
      <c r="R24" s="338">
        <f t="shared" si="4"/>
        <v>2674.77166</v>
      </c>
      <c r="S24" s="329">
        <f t="shared" si="4"/>
        <v>0</v>
      </c>
      <c r="T24" s="329">
        <f t="shared" si="4"/>
        <v>0</v>
      </c>
      <c r="U24" s="338">
        <f t="shared" si="4"/>
        <v>58.88999999999987</v>
      </c>
      <c r="V24" s="338">
        <f t="shared" si="4"/>
        <v>58.88999999999987</v>
      </c>
    </row>
    <row r="25" ht="12.75">
      <c r="X25" s="14"/>
    </row>
    <row r="32" ht="12.75">
      <c r="A32" t="s">
        <v>19</v>
      </c>
    </row>
    <row r="33" ht="12.75">
      <c r="T33" s="283" t="s">
        <v>902</v>
      </c>
    </row>
    <row r="34" ht="12.75">
      <c r="T34" s="283" t="s">
        <v>890</v>
      </c>
    </row>
    <row r="35" ht="12.75">
      <c r="T35" s="283" t="s">
        <v>892</v>
      </c>
    </row>
    <row r="36" ht="12.75">
      <c r="S36" s="13" t="s">
        <v>82</v>
      </c>
    </row>
  </sheetData>
  <sheetProtection/>
  <mergeCells count="16">
    <mergeCell ref="Y15:AB15"/>
    <mergeCell ref="AB8:AD8"/>
    <mergeCell ref="C9:F10"/>
    <mergeCell ref="G10:J10"/>
    <mergeCell ref="K10:N10"/>
    <mergeCell ref="A9:A11"/>
    <mergeCell ref="O10:R10"/>
    <mergeCell ref="G9:R9"/>
    <mergeCell ref="A5:V5"/>
    <mergeCell ref="A1:V1"/>
    <mergeCell ref="U8:V8"/>
    <mergeCell ref="S9:V10"/>
    <mergeCell ref="A7:C7"/>
    <mergeCell ref="B9:B11"/>
    <mergeCell ref="A2:V2"/>
    <mergeCell ref="A3:V3"/>
  </mergeCells>
  <printOptions horizontalCentered="1"/>
  <pageMargins left="0.7086614173228347" right="0.7086614173228347" top="1.968503937007874" bottom="0" header="0.31496062992125984" footer="0.31496062992125984"/>
  <pageSetup fitToHeight="1" fitToWidth="1" horizontalDpi="600" verticalDpi="600" orientation="landscape" paperSize="9" scale="71" r:id="rId1"/>
  <colBreaks count="1" manualBreakCount="1">
    <brk id="23" max="6553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6.140625" style="175" customWidth="1"/>
    <col min="2" max="3" width="10.7109375" style="175" customWidth="1"/>
    <col min="4" max="4" width="15.140625" style="175" customWidth="1"/>
    <col min="5" max="5" width="8.7109375" style="175" customWidth="1"/>
    <col min="6" max="6" width="7.28125" style="175" customWidth="1"/>
    <col min="7" max="7" width="7.421875" style="175" customWidth="1"/>
    <col min="8" max="8" width="6.28125" style="175" customWidth="1"/>
    <col min="9" max="9" width="6.57421875" style="175" customWidth="1"/>
    <col min="10" max="10" width="6.7109375" style="175" customWidth="1"/>
    <col min="11" max="11" width="7.140625" style="175" customWidth="1"/>
    <col min="12" max="12" width="8.140625" style="175" customWidth="1"/>
    <col min="13" max="13" width="9.28125" style="175" customWidth="1"/>
    <col min="14" max="16384" width="9.140625" style="175" customWidth="1"/>
  </cols>
  <sheetData>
    <row r="1" spans="8:12" ht="12.75">
      <c r="H1" s="690"/>
      <c r="I1" s="690"/>
      <c r="L1" s="178" t="s">
        <v>541</v>
      </c>
    </row>
    <row r="2" spans="1:16" ht="12.75">
      <c r="A2" s="690" t="s">
        <v>492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</row>
    <row r="3" spans="1:16" s="179" customFormat="1" ht="15.75">
      <c r="A3" s="693" t="s">
        <v>691</v>
      </c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  <c r="N3" s="693"/>
      <c r="O3" s="693"/>
      <c r="P3" s="693"/>
    </row>
    <row r="4" spans="1:16" s="179" customFormat="1" ht="15.75">
      <c r="A4" s="693" t="s">
        <v>690</v>
      </c>
      <c r="B4" s="693"/>
      <c r="C4" s="693"/>
      <c r="D4" s="693"/>
      <c r="E4" s="693"/>
      <c r="F4" s="693"/>
      <c r="G4" s="693"/>
      <c r="H4" s="693"/>
      <c r="I4" s="693"/>
      <c r="J4" s="693"/>
      <c r="K4" s="693"/>
      <c r="L4" s="693"/>
      <c r="M4" s="693"/>
      <c r="N4" s="693"/>
      <c r="O4" s="693"/>
      <c r="P4" s="693"/>
    </row>
    <row r="6" spans="1:10" ht="12.75">
      <c r="A6" s="180" t="s">
        <v>893</v>
      </c>
      <c r="B6" s="466"/>
      <c r="C6" s="182"/>
      <c r="D6" s="182"/>
      <c r="E6" s="182"/>
      <c r="F6" s="182"/>
      <c r="G6" s="182"/>
      <c r="H6" s="182"/>
      <c r="I6" s="182"/>
      <c r="J6" s="182"/>
    </row>
    <row r="8" spans="1:16" s="183" customFormat="1" ht="15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627" t="s">
        <v>819</v>
      </c>
      <c r="L8" s="627"/>
      <c r="M8" s="627"/>
      <c r="N8" s="627"/>
      <c r="O8" s="627"/>
      <c r="P8" s="627"/>
    </row>
    <row r="9" spans="1:16" s="183" customFormat="1" ht="20.25" customHeight="1">
      <c r="A9" s="667" t="s">
        <v>2</v>
      </c>
      <c r="B9" s="667" t="s">
        <v>3</v>
      </c>
      <c r="C9" s="646" t="s">
        <v>277</v>
      </c>
      <c r="D9" s="646" t="s">
        <v>278</v>
      </c>
      <c r="E9" s="692" t="s">
        <v>279</v>
      </c>
      <c r="F9" s="692"/>
      <c r="G9" s="692"/>
      <c r="H9" s="692"/>
      <c r="I9" s="692"/>
      <c r="J9" s="692"/>
      <c r="K9" s="692"/>
      <c r="L9" s="692"/>
      <c r="M9" s="692"/>
      <c r="N9" s="692"/>
      <c r="O9" s="692"/>
      <c r="P9" s="692"/>
    </row>
    <row r="10" spans="1:16" s="183" customFormat="1" ht="35.25" customHeight="1">
      <c r="A10" s="691"/>
      <c r="B10" s="691"/>
      <c r="C10" s="647"/>
      <c r="D10" s="647"/>
      <c r="E10" s="252" t="s">
        <v>832</v>
      </c>
      <c r="F10" s="252" t="s">
        <v>280</v>
      </c>
      <c r="G10" s="252" t="s">
        <v>281</v>
      </c>
      <c r="H10" s="252" t="s">
        <v>282</v>
      </c>
      <c r="I10" s="252" t="s">
        <v>283</v>
      </c>
      <c r="J10" s="252" t="s">
        <v>284</v>
      </c>
      <c r="K10" s="252" t="s">
        <v>285</v>
      </c>
      <c r="L10" s="252" t="s">
        <v>286</v>
      </c>
      <c r="M10" s="252" t="s">
        <v>833</v>
      </c>
      <c r="N10" s="195" t="s">
        <v>834</v>
      </c>
      <c r="O10" s="195" t="s">
        <v>830</v>
      </c>
      <c r="P10" s="195" t="s">
        <v>831</v>
      </c>
    </row>
    <row r="11" spans="1:16" s="183" customFormat="1" ht="12.75" customHeight="1">
      <c r="A11" s="186">
        <v>1</v>
      </c>
      <c r="B11" s="186">
        <v>2</v>
      </c>
      <c r="C11" s="186">
        <v>3</v>
      </c>
      <c r="D11" s="186">
        <v>4</v>
      </c>
      <c r="E11" s="186">
        <v>5</v>
      </c>
      <c r="F11" s="186">
        <v>6</v>
      </c>
      <c r="G11" s="186">
        <v>7</v>
      </c>
      <c r="H11" s="186">
        <v>8</v>
      </c>
      <c r="I11" s="186">
        <v>9</v>
      </c>
      <c r="J11" s="186">
        <v>10</v>
      </c>
      <c r="K11" s="186">
        <v>11</v>
      </c>
      <c r="L11" s="186">
        <v>12</v>
      </c>
      <c r="M11" s="186">
        <v>13</v>
      </c>
      <c r="N11" s="186">
        <v>14</v>
      </c>
      <c r="O11" s="186">
        <v>15</v>
      </c>
      <c r="P11" s="186">
        <v>16</v>
      </c>
    </row>
    <row r="12" spans="1:16" ht="15">
      <c r="A12" s="248">
        <v>1</v>
      </c>
      <c r="B12" s="326" t="s">
        <v>861</v>
      </c>
      <c r="C12" s="301">
        <v>518</v>
      </c>
      <c r="D12" s="301">
        <v>518</v>
      </c>
      <c r="E12" s="301">
        <v>518</v>
      </c>
      <c r="F12" s="301">
        <v>518</v>
      </c>
      <c r="G12" s="301">
        <v>518</v>
      </c>
      <c r="H12" s="301">
        <v>518</v>
      </c>
      <c r="I12" s="301">
        <v>518</v>
      </c>
      <c r="J12" s="301">
        <v>518</v>
      </c>
      <c r="K12" s="301">
        <v>518</v>
      </c>
      <c r="L12" s="301">
        <v>518</v>
      </c>
      <c r="M12" s="301">
        <v>518</v>
      </c>
      <c r="N12" s="301">
        <v>518</v>
      </c>
      <c r="O12" s="301">
        <v>518</v>
      </c>
      <c r="P12" s="301">
        <v>518</v>
      </c>
    </row>
    <row r="13" spans="1:16" ht="15">
      <c r="A13" s="248">
        <v>2</v>
      </c>
      <c r="B13" s="326" t="s">
        <v>862</v>
      </c>
      <c r="C13" s="301">
        <v>258</v>
      </c>
      <c r="D13" s="301">
        <v>258</v>
      </c>
      <c r="E13" s="301">
        <v>258</v>
      </c>
      <c r="F13" s="301">
        <v>258</v>
      </c>
      <c r="G13" s="301">
        <v>258</v>
      </c>
      <c r="H13" s="301">
        <v>258</v>
      </c>
      <c r="I13" s="301">
        <v>258</v>
      </c>
      <c r="J13" s="301">
        <v>258</v>
      </c>
      <c r="K13" s="301">
        <v>258</v>
      </c>
      <c r="L13" s="301">
        <v>258</v>
      </c>
      <c r="M13" s="301">
        <v>258</v>
      </c>
      <c r="N13" s="301">
        <v>258</v>
      </c>
      <c r="O13" s="301">
        <v>258</v>
      </c>
      <c r="P13" s="301">
        <v>258</v>
      </c>
    </row>
    <row r="14" spans="1:16" ht="15">
      <c r="A14" s="248">
        <v>3</v>
      </c>
      <c r="B14" s="326" t="s">
        <v>863</v>
      </c>
      <c r="C14" s="301">
        <v>178</v>
      </c>
      <c r="D14" s="301">
        <v>178</v>
      </c>
      <c r="E14" s="301">
        <v>178</v>
      </c>
      <c r="F14" s="301">
        <v>178</v>
      </c>
      <c r="G14" s="301">
        <v>178</v>
      </c>
      <c r="H14" s="301">
        <v>178</v>
      </c>
      <c r="I14" s="301">
        <v>178</v>
      </c>
      <c r="J14" s="301">
        <v>178</v>
      </c>
      <c r="K14" s="301">
        <v>178</v>
      </c>
      <c r="L14" s="301">
        <v>178</v>
      </c>
      <c r="M14" s="301">
        <v>178</v>
      </c>
      <c r="N14" s="301">
        <v>178</v>
      </c>
      <c r="O14" s="301">
        <v>178</v>
      </c>
      <c r="P14" s="301">
        <v>178</v>
      </c>
    </row>
    <row r="15" spans="1:16" s="118" customFormat="1" ht="12.75" customHeight="1">
      <c r="A15" s="248">
        <v>4</v>
      </c>
      <c r="B15" s="326" t="s">
        <v>864</v>
      </c>
      <c r="C15" s="301">
        <v>418</v>
      </c>
      <c r="D15" s="301">
        <v>418</v>
      </c>
      <c r="E15" s="301">
        <v>418</v>
      </c>
      <c r="F15" s="301">
        <v>418</v>
      </c>
      <c r="G15" s="301">
        <v>418</v>
      </c>
      <c r="H15" s="301">
        <v>418</v>
      </c>
      <c r="I15" s="301">
        <v>418</v>
      </c>
      <c r="J15" s="301">
        <v>418</v>
      </c>
      <c r="K15" s="301">
        <v>418</v>
      </c>
      <c r="L15" s="301">
        <v>418</v>
      </c>
      <c r="M15" s="301">
        <v>418</v>
      </c>
      <c r="N15" s="301">
        <v>418</v>
      </c>
      <c r="O15" s="301">
        <v>418</v>
      </c>
      <c r="P15" s="301">
        <v>418</v>
      </c>
    </row>
    <row r="16" spans="1:16" s="118" customFormat="1" ht="12.75" customHeight="1">
      <c r="A16" s="248">
        <v>5</v>
      </c>
      <c r="B16" s="326" t="s">
        <v>865</v>
      </c>
      <c r="C16" s="429">
        <v>551</v>
      </c>
      <c r="D16" s="429">
        <v>551</v>
      </c>
      <c r="E16" s="429">
        <v>551</v>
      </c>
      <c r="F16" s="429">
        <v>551</v>
      </c>
      <c r="G16" s="429">
        <v>551</v>
      </c>
      <c r="H16" s="429">
        <v>551</v>
      </c>
      <c r="I16" s="429">
        <v>551</v>
      </c>
      <c r="J16" s="429">
        <v>551</v>
      </c>
      <c r="K16" s="429">
        <v>551</v>
      </c>
      <c r="L16" s="429">
        <v>551</v>
      </c>
      <c r="M16" s="429">
        <v>551</v>
      </c>
      <c r="N16" s="429">
        <v>551</v>
      </c>
      <c r="O16" s="429">
        <v>551</v>
      </c>
      <c r="P16" s="429">
        <v>551</v>
      </c>
    </row>
    <row r="17" spans="1:16" s="118" customFormat="1" ht="12.75" customHeight="1">
      <c r="A17" s="248">
        <v>6</v>
      </c>
      <c r="B17" s="326" t="s">
        <v>866</v>
      </c>
      <c r="C17" s="429">
        <v>275</v>
      </c>
      <c r="D17" s="429">
        <v>275</v>
      </c>
      <c r="E17" s="429">
        <v>275</v>
      </c>
      <c r="F17" s="429">
        <v>275</v>
      </c>
      <c r="G17" s="429">
        <v>275</v>
      </c>
      <c r="H17" s="429">
        <v>275</v>
      </c>
      <c r="I17" s="429">
        <v>275</v>
      </c>
      <c r="J17" s="429">
        <v>275</v>
      </c>
      <c r="K17" s="429">
        <v>275</v>
      </c>
      <c r="L17" s="429">
        <v>275</v>
      </c>
      <c r="M17" s="429">
        <v>275</v>
      </c>
      <c r="N17" s="429">
        <v>275</v>
      </c>
      <c r="O17" s="429">
        <v>275</v>
      </c>
      <c r="P17" s="429">
        <v>275</v>
      </c>
    </row>
    <row r="18" spans="1:16" ht="12.75" customHeight="1">
      <c r="A18" s="248">
        <v>7</v>
      </c>
      <c r="B18" s="326" t="s">
        <v>873</v>
      </c>
      <c r="C18" s="301">
        <v>194</v>
      </c>
      <c r="D18" s="301">
        <v>194</v>
      </c>
      <c r="E18" s="301">
        <v>194</v>
      </c>
      <c r="F18" s="301">
        <v>194</v>
      </c>
      <c r="G18" s="301">
        <v>194</v>
      </c>
      <c r="H18" s="301">
        <v>194</v>
      </c>
      <c r="I18" s="301">
        <v>194</v>
      </c>
      <c r="J18" s="301">
        <v>194</v>
      </c>
      <c r="K18" s="301">
        <v>194</v>
      </c>
      <c r="L18" s="301">
        <v>194</v>
      </c>
      <c r="M18" s="301">
        <v>194</v>
      </c>
      <c r="N18" s="301">
        <v>194</v>
      </c>
      <c r="O18" s="301">
        <v>194</v>
      </c>
      <c r="P18" s="301">
        <v>194</v>
      </c>
    </row>
    <row r="19" spans="1:16" ht="15">
      <c r="A19" s="248">
        <v>8</v>
      </c>
      <c r="B19" s="326" t="s">
        <v>868</v>
      </c>
      <c r="C19" s="301">
        <v>140</v>
      </c>
      <c r="D19" s="301">
        <v>140</v>
      </c>
      <c r="E19" s="301">
        <v>140</v>
      </c>
      <c r="F19" s="301">
        <v>140</v>
      </c>
      <c r="G19" s="301">
        <v>140</v>
      </c>
      <c r="H19" s="301">
        <v>140</v>
      </c>
      <c r="I19" s="301">
        <v>140</v>
      </c>
      <c r="J19" s="301">
        <v>140</v>
      </c>
      <c r="K19" s="301">
        <v>140</v>
      </c>
      <c r="L19" s="301">
        <v>140</v>
      </c>
      <c r="M19" s="301">
        <v>140</v>
      </c>
      <c r="N19" s="301">
        <v>140</v>
      </c>
      <c r="O19" s="301">
        <v>140</v>
      </c>
      <c r="P19" s="301">
        <v>140</v>
      </c>
    </row>
    <row r="20" spans="1:16" ht="12.75">
      <c r="A20" s="8"/>
      <c r="B20" s="327" t="s">
        <v>16</v>
      </c>
      <c r="C20" s="195">
        <f>SUM(C12:C19)</f>
        <v>2532</v>
      </c>
      <c r="D20" s="195">
        <f aca="true" t="shared" si="0" ref="D20:P20">SUM(D12:D19)</f>
        <v>2532</v>
      </c>
      <c r="E20" s="195">
        <f t="shared" si="0"/>
        <v>2532</v>
      </c>
      <c r="F20" s="195">
        <f t="shared" si="0"/>
        <v>2532</v>
      </c>
      <c r="G20" s="195">
        <f t="shared" si="0"/>
        <v>2532</v>
      </c>
      <c r="H20" s="195">
        <f t="shared" si="0"/>
        <v>2532</v>
      </c>
      <c r="I20" s="195">
        <f t="shared" si="0"/>
        <v>2532</v>
      </c>
      <c r="J20" s="195">
        <f t="shared" si="0"/>
        <v>2532</v>
      </c>
      <c r="K20" s="195">
        <f t="shared" si="0"/>
        <v>2532</v>
      </c>
      <c r="L20" s="195">
        <f t="shared" si="0"/>
        <v>2532</v>
      </c>
      <c r="M20" s="195">
        <f t="shared" si="0"/>
        <v>2532</v>
      </c>
      <c r="N20" s="195">
        <f t="shared" si="0"/>
        <v>2532</v>
      </c>
      <c r="O20" s="195">
        <f t="shared" si="0"/>
        <v>2532</v>
      </c>
      <c r="P20" s="195">
        <f t="shared" si="0"/>
        <v>2532</v>
      </c>
    </row>
    <row r="28" spans="1:14" ht="12.75">
      <c r="A28" s="13" t="s">
        <v>19</v>
      </c>
      <c r="B28" s="13"/>
      <c r="C28" s="13"/>
      <c r="D28" s="13"/>
      <c r="E28" s="13"/>
      <c r="F28" s="25"/>
      <c r="G28" s="25"/>
      <c r="H28" s="25"/>
      <c r="I28" s="25"/>
      <c r="J28" s="25"/>
      <c r="N28" s="283" t="s">
        <v>902</v>
      </c>
    </row>
    <row r="29" spans="6:14" ht="12.75">
      <c r="F29" s="11"/>
      <c r="G29" s="11"/>
      <c r="H29" s="11"/>
      <c r="I29" s="11"/>
      <c r="J29" s="11"/>
      <c r="N29" s="283" t="s">
        <v>890</v>
      </c>
    </row>
    <row r="30" spans="6:14" ht="12.75">
      <c r="F30" s="11"/>
      <c r="G30" s="11"/>
      <c r="H30" s="11"/>
      <c r="I30" s="11"/>
      <c r="J30" s="11"/>
      <c r="N30" s="283" t="s">
        <v>892</v>
      </c>
    </row>
    <row r="31" spans="6:13" ht="12.75">
      <c r="F31" s="11"/>
      <c r="G31" s="11"/>
      <c r="H31" s="11"/>
      <c r="I31" s="11"/>
      <c r="J31" s="11"/>
      <c r="M31" s="27" t="s">
        <v>82</v>
      </c>
    </row>
  </sheetData>
  <sheetProtection/>
  <mergeCells count="10">
    <mergeCell ref="H1:I1"/>
    <mergeCell ref="A9:A10"/>
    <mergeCell ref="B9:B10"/>
    <mergeCell ref="C9:C10"/>
    <mergeCell ref="D9:D10"/>
    <mergeCell ref="K8:P8"/>
    <mergeCell ref="A2:P2"/>
    <mergeCell ref="E9:P9"/>
    <mergeCell ref="A4:P4"/>
    <mergeCell ref="A3:P3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97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8.57421875" style="175" customWidth="1"/>
    <col min="2" max="2" width="13.8515625" style="175" customWidth="1"/>
    <col min="3" max="3" width="11.140625" style="175" customWidth="1"/>
    <col min="4" max="4" width="17.140625" style="175" customWidth="1"/>
    <col min="5" max="6" width="9.140625" style="175" customWidth="1"/>
    <col min="7" max="7" width="7.8515625" style="175" customWidth="1"/>
    <col min="8" max="8" width="8.421875" style="175" customWidth="1"/>
    <col min="9" max="9" width="9.28125" style="175" customWidth="1"/>
    <col min="10" max="10" width="10.28125" style="175" customWidth="1"/>
    <col min="11" max="11" width="9.140625" style="175" customWidth="1"/>
    <col min="12" max="12" width="10.140625" style="175" customWidth="1"/>
    <col min="13" max="13" width="11.00390625" style="175" customWidth="1"/>
    <col min="14" max="16384" width="9.140625" style="175" customWidth="1"/>
  </cols>
  <sheetData>
    <row r="1" spans="8:13" ht="12.75">
      <c r="H1" s="690"/>
      <c r="I1" s="690"/>
      <c r="L1" s="694" t="s">
        <v>561</v>
      </c>
      <c r="M1" s="694"/>
    </row>
    <row r="2" spans="1:16" ht="12.75">
      <c r="A2" s="690" t="s">
        <v>692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</row>
    <row r="3" spans="1:16" s="179" customFormat="1" ht="15.75">
      <c r="A3" s="693" t="s">
        <v>691</v>
      </c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  <c r="N3" s="693"/>
      <c r="O3" s="693"/>
      <c r="P3" s="693"/>
    </row>
    <row r="4" spans="1:16" s="179" customFormat="1" ht="20.25" customHeight="1">
      <c r="A4" s="693" t="s">
        <v>693</v>
      </c>
      <c r="B4" s="693"/>
      <c r="C4" s="693"/>
      <c r="D4" s="693"/>
      <c r="E4" s="693"/>
      <c r="F4" s="693"/>
      <c r="G4" s="693"/>
      <c r="H4" s="693"/>
      <c r="I4" s="693"/>
      <c r="J4" s="693"/>
      <c r="K4" s="693"/>
      <c r="L4" s="693"/>
      <c r="M4" s="693"/>
      <c r="N4" s="693"/>
      <c r="O4" s="693"/>
      <c r="P4" s="693"/>
    </row>
    <row r="6" spans="1:10" ht="12.75">
      <c r="A6" s="180" t="s">
        <v>893</v>
      </c>
      <c r="B6" s="182"/>
      <c r="C6" s="182"/>
      <c r="D6" s="182"/>
      <c r="E6" s="182"/>
      <c r="F6" s="182"/>
      <c r="G6" s="182"/>
      <c r="H6" s="182"/>
      <c r="I6" s="182"/>
      <c r="J6" s="182"/>
    </row>
    <row r="7" spans="1:16" s="183" customFormat="1" ht="15" customHeight="1">
      <c r="A7" s="175"/>
      <c r="B7" s="175"/>
      <c r="C7" s="175"/>
      <c r="D7" s="175"/>
      <c r="E7" s="175"/>
      <c r="F7" s="175"/>
      <c r="G7" s="175"/>
      <c r="H7" s="175"/>
      <c r="I7" s="175"/>
      <c r="J7" s="175"/>
      <c r="K7" s="627" t="s">
        <v>819</v>
      </c>
      <c r="L7" s="627"/>
      <c r="M7" s="627"/>
      <c r="N7" s="627"/>
      <c r="O7" s="627"/>
      <c r="P7" s="627"/>
    </row>
    <row r="8" spans="1:16" s="183" customFormat="1" ht="20.25" customHeight="1">
      <c r="A8" s="636" t="s">
        <v>2</v>
      </c>
      <c r="B8" s="636" t="s">
        <v>3</v>
      </c>
      <c r="C8" s="646" t="s">
        <v>277</v>
      </c>
      <c r="D8" s="646" t="s">
        <v>560</v>
      </c>
      <c r="E8" s="696" t="s">
        <v>744</v>
      </c>
      <c r="F8" s="696"/>
      <c r="G8" s="696"/>
      <c r="H8" s="696"/>
      <c r="I8" s="696"/>
      <c r="J8" s="696"/>
      <c r="K8" s="696"/>
      <c r="L8" s="696"/>
      <c r="M8" s="696"/>
      <c r="N8" s="696"/>
      <c r="O8" s="696"/>
      <c r="P8" s="696"/>
    </row>
    <row r="9" spans="1:16" s="183" customFormat="1" ht="35.25" customHeight="1">
      <c r="A9" s="695"/>
      <c r="B9" s="695"/>
      <c r="C9" s="647"/>
      <c r="D9" s="647"/>
      <c r="E9" s="252" t="s">
        <v>832</v>
      </c>
      <c r="F9" s="252" t="s">
        <v>280</v>
      </c>
      <c r="G9" s="252" t="s">
        <v>281</v>
      </c>
      <c r="H9" s="252" t="s">
        <v>282</v>
      </c>
      <c r="I9" s="252" t="s">
        <v>283</v>
      </c>
      <c r="J9" s="252" t="s">
        <v>284</v>
      </c>
      <c r="K9" s="252" t="s">
        <v>285</v>
      </c>
      <c r="L9" s="252" t="s">
        <v>286</v>
      </c>
      <c r="M9" s="252" t="s">
        <v>833</v>
      </c>
      <c r="N9" s="195" t="s">
        <v>834</v>
      </c>
      <c r="O9" s="195" t="s">
        <v>830</v>
      </c>
      <c r="P9" s="195" t="s">
        <v>831</v>
      </c>
    </row>
    <row r="10" spans="1:16" s="183" customFormat="1" ht="12.75" customHeight="1">
      <c r="A10" s="430">
        <v>1</v>
      </c>
      <c r="B10" s="430">
        <v>2</v>
      </c>
      <c r="C10" s="430">
        <v>3</v>
      </c>
      <c r="D10" s="430">
        <v>4</v>
      </c>
      <c r="E10" s="430">
        <v>5</v>
      </c>
      <c r="F10" s="430">
        <v>6</v>
      </c>
      <c r="G10" s="430">
        <v>7</v>
      </c>
      <c r="H10" s="430">
        <v>8</v>
      </c>
      <c r="I10" s="430">
        <v>9</v>
      </c>
      <c r="J10" s="430">
        <v>10</v>
      </c>
      <c r="K10" s="430">
        <v>11</v>
      </c>
      <c r="L10" s="430">
        <v>12</v>
      </c>
      <c r="M10" s="430">
        <v>13</v>
      </c>
      <c r="N10" s="430">
        <v>14</v>
      </c>
      <c r="O10" s="430">
        <v>15</v>
      </c>
      <c r="P10" s="430">
        <v>16</v>
      </c>
    </row>
    <row r="11" spans="1:19" s="432" customFormat="1" ht="15">
      <c r="A11" s="431">
        <v>1</v>
      </c>
      <c r="B11" s="326" t="s">
        <v>861</v>
      </c>
      <c r="C11" s="301">
        <v>518</v>
      </c>
      <c r="D11" s="301">
        <v>517</v>
      </c>
      <c r="E11" s="301">
        <v>285</v>
      </c>
      <c r="F11" s="301">
        <v>300</v>
      </c>
      <c r="G11" s="301">
        <v>315</v>
      </c>
      <c r="H11" s="301">
        <v>305</v>
      </c>
      <c r="I11" s="301">
        <v>274</v>
      </c>
      <c r="J11" s="301">
        <v>275</v>
      </c>
      <c r="K11" s="301">
        <v>274</v>
      </c>
      <c r="L11" s="301">
        <v>266</v>
      </c>
      <c r="M11" s="301">
        <v>169</v>
      </c>
      <c r="N11" s="301">
        <v>219</v>
      </c>
      <c r="O11" s="301">
        <v>226</v>
      </c>
      <c r="P11" s="301">
        <v>0</v>
      </c>
      <c r="S11" s="434"/>
    </row>
    <row r="12" spans="1:19" s="432" customFormat="1" ht="15">
      <c r="A12" s="431">
        <v>2</v>
      </c>
      <c r="B12" s="326" t="s">
        <v>862</v>
      </c>
      <c r="C12" s="301">
        <v>258</v>
      </c>
      <c r="D12" s="301">
        <v>265</v>
      </c>
      <c r="E12" s="301">
        <v>105</v>
      </c>
      <c r="F12" s="301">
        <v>143</v>
      </c>
      <c r="G12" s="301">
        <v>141</v>
      </c>
      <c r="H12" s="301">
        <v>134</v>
      </c>
      <c r="I12" s="301">
        <v>123</v>
      </c>
      <c r="J12" s="301">
        <v>112</v>
      </c>
      <c r="K12" s="301">
        <v>112</v>
      </c>
      <c r="L12" s="301">
        <v>102</v>
      </c>
      <c r="M12" s="301">
        <v>49</v>
      </c>
      <c r="N12" s="301">
        <v>84</v>
      </c>
      <c r="O12" s="301">
        <v>76</v>
      </c>
      <c r="P12" s="301">
        <v>0</v>
      </c>
      <c r="S12" s="434"/>
    </row>
    <row r="13" spans="1:19" s="432" customFormat="1" ht="15">
      <c r="A13" s="431">
        <v>3</v>
      </c>
      <c r="B13" s="326" t="s">
        <v>863</v>
      </c>
      <c r="C13" s="301">
        <v>178</v>
      </c>
      <c r="D13" s="301">
        <v>178</v>
      </c>
      <c r="E13" s="301">
        <v>62</v>
      </c>
      <c r="F13" s="301">
        <v>70</v>
      </c>
      <c r="G13" s="301">
        <v>74</v>
      </c>
      <c r="H13" s="301">
        <v>70</v>
      </c>
      <c r="I13" s="301">
        <v>59</v>
      </c>
      <c r="J13" s="301">
        <v>98</v>
      </c>
      <c r="K13" s="301">
        <v>61</v>
      </c>
      <c r="L13" s="301">
        <v>56</v>
      </c>
      <c r="M13" s="301">
        <v>33</v>
      </c>
      <c r="N13" s="301">
        <v>40</v>
      </c>
      <c r="O13" s="301">
        <v>43</v>
      </c>
      <c r="P13" s="301">
        <v>0</v>
      </c>
      <c r="S13" s="434"/>
    </row>
    <row r="14" spans="1:19" s="433" customFormat="1" ht="15">
      <c r="A14" s="431">
        <v>4</v>
      </c>
      <c r="B14" s="326" t="s">
        <v>864</v>
      </c>
      <c r="C14" s="301">
        <v>418</v>
      </c>
      <c r="D14" s="301">
        <v>157</v>
      </c>
      <c r="E14" s="301">
        <v>19</v>
      </c>
      <c r="F14" s="301">
        <v>34</v>
      </c>
      <c r="G14" s="301">
        <v>38</v>
      </c>
      <c r="H14" s="301">
        <v>30</v>
      </c>
      <c r="I14" s="301">
        <v>32</v>
      </c>
      <c r="J14" s="301">
        <v>30</v>
      </c>
      <c r="K14" s="301">
        <v>29</v>
      </c>
      <c r="L14" s="301">
        <v>25</v>
      </c>
      <c r="M14" s="301">
        <v>13</v>
      </c>
      <c r="N14" s="301">
        <v>15</v>
      </c>
      <c r="O14" s="301">
        <v>19</v>
      </c>
      <c r="P14" s="301">
        <v>0</v>
      </c>
      <c r="Q14" s="432"/>
      <c r="R14" s="432"/>
      <c r="S14" s="434"/>
    </row>
    <row r="15" spans="1:19" s="433" customFormat="1" ht="15">
      <c r="A15" s="431">
        <v>5</v>
      </c>
      <c r="B15" s="326" t="s">
        <v>865</v>
      </c>
      <c r="C15" s="429">
        <v>551</v>
      </c>
      <c r="D15" s="429">
        <v>455</v>
      </c>
      <c r="E15" s="429">
        <v>212</v>
      </c>
      <c r="F15" s="429">
        <v>236</v>
      </c>
      <c r="G15" s="429">
        <v>221</v>
      </c>
      <c r="H15" s="429">
        <v>220</v>
      </c>
      <c r="I15" s="429">
        <v>207</v>
      </c>
      <c r="J15" s="301">
        <v>180</v>
      </c>
      <c r="K15" s="301">
        <v>177</v>
      </c>
      <c r="L15" s="301">
        <v>167</v>
      </c>
      <c r="M15" s="301">
        <v>106</v>
      </c>
      <c r="N15" s="301">
        <v>142</v>
      </c>
      <c r="O15" s="301">
        <v>147</v>
      </c>
      <c r="P15" s="301">
        <v>0</v>
      </c>
      <c r="Q15" s="432"/>
      <c r="R15" s="432"/>
      <c r="S15" s="434"/>
    </row>
    <row r="16" spans="1:19" s="433" customFormat="1" ht="15">
      <c r="A16" s="431">
        <v>6</v>
      </c>
      <c r="B16" s="326" t="s">
        <v>866</v>
      </c>
      <c r="C16" s="429">
        <v>275</v>
      </c>
      <c r="D16" s="429">
        <v>260</v>
      </c>
      <c r="E16" s="429">
        <v>43</v>
      </c>
      <c r="F16" s="429">
        <v>70</v>
      </c>
      <c r="G16" s="429">
        <v>75</v>
      </c>
      <c r="H16" s="429">
        <v>69</v>
      </c>
      <c r="I16" s="429">
        <v>59</v>
      </c>
      <c r="J16" s="301">
        <v>57</v>
      </c>
      <c r="K16" s="301">
        <v>54</v>
      </c>
      <c r="L16" s="301">
        <v>47</v>
      </c>
      <c r="M16" s="301">
        <v>34</v>
      </c>
      <c r="N16" s="301">
        <v>46</v>
      </c>
      <c r="O16" s="301">
        <v>45</v>
      </c>
      <c r="P16" s="301">
        <v>0</v>
      </c>
      <c r="Q16" s="432"/>
      <c r="R16" s="432"/>
      <c r="S16" s="434"/>
    </row>
    <row r="17" spans="1:19" s="432" customFormat="1" ht="15">
      <c r="A17" s="431">
        <v>7</v>
      </c>
      <c r="B17" s="326" t="s">
        <v>873</v>
      </c>
      <c r="C17" s="301">
        <v>194</v>
      </c>
      <c r="D17" s="301">
        <v>187</v>
      </c>
      <c r="E17" s="301">
        <v>11</v>
      </c>
      <c r="F17" s="301">
        <v>16</v>
      </c>
      <c r="G17" s="301">
        <v>17</v>
      </c>
      <c r="H17" s="301">
        <v>18</v>
      </c>
      <c r="I17" s="301">
        <v>19</v>
      </c>
      <c r="J17" s="301">
        <v>16</v>
      </c>
      <c r="K17" s="301">
        <v>19</v>
      </c>
      <c r="L17" s="301">
        <v>19</v>
      </c>
      <c r="M17" s="301">
        <v>9</v>
      </c>
      <c r="N17" s="301">
        <v>11</v>
      </c>
      <c r="O17" s="301">
        <v>7</v>
      </c>
      <c r="P17" s="301">
        <v>0</v>
      </c>
      <c r="S17" s="434"/>
    </row>
    <row r="18" spans="1:19" s="432" customFormat="1" ht="15">
      <c r="A18" s="431">
        <v>8</v>
      </c>
      <c r="B18" s="326" t="s">
        <v>868</v>
      </c>
      <c r="C18" s="301">
        <v>140</v>
      </c>
      <c r="D18" s="301">
        <v>133</v>
      </c>
      <c r="E18" s="301">
        <v>78</v>
      </c>
      <c r="F18" s="301">
        <v>94</v>
      </c>
      <c r="G18" s="301">
        <v>89</v>
      </c>
      <c r="H18" s="301">
        <v>89</v>
      </c>
      <c r="I18" s="301">
        <v>91</v>
      </c>
      <c r="J18" s="301">
        <v>94</v>
      </c>
      <c r="K18" s="301">
        <v>86</v>
      </c>
      <c r="L18" s="301">
        <v>88</v>
      </c>
      <c r="M18" s="301">
        <v>60</v>
      </c>
      <c r="N18" s="301">
        <v>77</v>
      </c>
      <c r="O18" s="301">
        <v>75</v>
      </c>
      <c r="P18" s="301">
        <v>0</v>
      </c>
      <c r="S18" s="434"/>
    </row>
    <row r="19" spans="1:19" s="432" customFormat="1" ht="12.75">
      <c r="A19" s="422"/>
      <c r="B19" s="327" t="s">
        <v>16</v>
      </c>
      <c r="C19" s="195">
        <f>SUM(C11:C18)</f>
        <v>2532</v>
      </c>
      <c r="D19" s="195">
        <f>SUM(D11:D18)</f>
        <v>2152</v>
      </c>
      <c r="E19" s="195">
        <f aca="true" t="shared" si="0" ref="E19:P19">SUM(E11:E18)</f>
        <v>815</v>
      </c>
      <c r="F19" s="195">
        <f t="shared" si="0"/>
        <v>963</v>
      </c>
      <c r="G19" s="195">
        <f t="shared" si="0"/>
        <v>970</v>
      </c>
      <c r="H19" s="195">
        <f t="shared" si="0"/>
        <v>935</v>
      </c>
      <c r="I19" s="195">
        <f t="shared" si="0"/>
        <v>864</v>
      </c>
      <c r="J19" s="195">
        <f t="shared" si="0"/>
        <v>862</v>
      </c>
      <c r="K19" s="195">
        <f t="shared" si="0"/>
        <v>812</v>
      </c>
      <c r="L19" s="195">
        <f t="shared" si="0"/>
        <v>770</v>
      </c>
      <c r="M19" s="195">
        <f t="shared" si="0"/>
        <v>473</v>
      </c>
      <c r="N19" s="195">
        <f t="shared" si="0"/>
        <v>634</v>
      </c>
      <c r="O19" s="195">
        <f t="shared" si="0"/>
        <v>638</v>
      </c>
      <c r="P19" s="195">
        <f t="shared" si="0"/>
        <v>0</v>
      </c>
      <c r="S19" s="434"/>
    </row>
    <row r="26" spans="1:14" ht="12.75">
      <c r="A26" s="13" t="s">
        <v>19</v>
      </c>
      <c r="B26" s="13"/>
      <c r="C26" s="13"/>
      <c r="D26" s="13"/>
      <c r="E26" s="13"/>
      <c r="F26" s="25"/>
      <c r="G26" s="25"/>
      <c r="H26" s="25"/>
      <c r="I26" s="25"/>
      <c r="J26" s="25"/>
      <c r="N26" s="283" t="s">
        <v>902</v>
      </c>
    </row>
    <row r="27" spans="6:14" ht="12.75">
      <c r="F27" s="11"/>
      <c r="G27" s="11"/>
      <c r="H27" s="11"/>
      <c r="I27" s="11"/>
      <c r="J27" s="11"/>
      <c r="N27" s="283" t="s">
        <v>890</v>
      </c>
    </row>
    <row r="28" spans="6:14" ht="12.75">
      <c r="F28" s="11"/>
      <c r="G28" s="11"/>
      <c r="H28" s="11"/>
      <c r="I28" s="11"/>
      <c r="J28" s="11"/>
      <c r="N28" s="283" t="s">
        <v>892</v>
      </c>
    </row>
    <row r="29" spans="6:13" ht="12.75">
      <c r="F29" s="11"/>
      <c r="G29" s="11"/>
      <c r="H29" s="11"/>
      <c r="I29" s="11"/>
      <c r="J29" s="11"/>
      <c r="M29" s="27" t="s">
        <v>82</v>
      </c>
    </row>
  </sheetData>
  <sheetProtection/>
  <mergeCells count="11">
    <mergeCell ref="A4:P4"/>
    <mergeCell ref="L1:M1"/>
    <mergeCell ref="H1:I1"/>
    <mergeCell ref="A8:A9"/>
    <mergeCell ref="B8:B9"/>
    <mergeCell ref="C8:C9"/>
    <mergeCell ref="D8:D9"/>
    <mergeCell ref="A2:P2"/>
    <mergeCell ref="A3:P3"/>
    <mergeCell ref="E8:P8"/>
    <mergeCell ref="K7:P7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82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="80" zoomScaleNormal="80" zoomScaleSheetLayoutView="80" zoomScalePageLayoutView="0" workbookViewId="0" topLeftCell="A1">
      <selection activeCell="A1" sqref="A1:K1"/>
    </sheetView>
  </sheetViews>
  <sheetFormatPr defaultColWidth="9.140625" defaultRowHeight="12.75"/>
  <cols>
    <col min="1" max="1" width="5.140625" style="0" customWidth="1"/>
    <col min="2" max="2" width="12.7109375" style="0" customWidth="1"/>
    <col min="4" max="4" width="8.421875" style="0" customWidth="1"/>
    <col min="5" max="5" width="12.8515625" style="0" customWidth="1"/>
    <col min="6" max="6" width="16.00390625" style="0" customWidth="1"/>
    <col min="7" max="7" width="15.28125" style="0" customWidth="1"/>
    <col min="8" max="8" width="17.00390625" style="0" customWidth="1"/>
    <col min="9" max="9" width="18.00390625" style="0" customWidth="1"/>
    <col min="10" max="10" width="11.140625" style="0" customWidth="1"/>
    <col min="11" max="11" width="12.7109375" style="0" customWidth="1"/>
    <col min="12" max="12" width="11.421875" style="0" customWidth="1"/>
    <col min="13" max="13" width="15.421875" style="0" customWidth="1"/>
  </cols>
  <sheetData>
    <row r="1" spans="1:16" ht="18">
      <c r="A1" s="577" t="s">
        <v>0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688" t="s">
        <v>543</v>
      </c>
      <c r="M1" s="688"/>
      <c r="N1" s="199"/>
      <c r="O1" s="199"/>
      <c r="P1" s="199"/>
    </row>
    <row r="2" spans="1:16" ht="21">
      <c r="A2" s="578" t="s">
        <v>651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200"/>
      <c r="O2" s="200"/>
      <c r="P2" s="200"/>
    </row>
    <row r="3" spans="3:16" ht="21"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200"/>
      <c r="O3" s="200"/>
      <c r="P3" s="200"/>
    </row>
    <row r="4" spans="1:13" ht="20.25" customHeight="1">
      <c r="A4" s="698" t="s">
        <v>542</v>
      </c>
      <c r="B4" s="698"/>
      <c r="C4" s="698"/>
      <c r="D4" s="698"/>
      <c r="E4" s="698"/>
      <c r="F4" s="698"/>
      <c r="G4" s="698"/>
      <c r="H4" s="698"/>
      <c r="I4" s="698"/>
      <c r="J4" s="698"/>
      <c r="K4" s="698"/>
      <c r="L4" s="698"/>
      <c r="M4" s="698"/>
    </row>
    <row r="5" spans="1:14" ht="20.25" customHeight="1">
      <c r="A5" s="699" t="s">
        <v>905</v>
      </c>
      <c r="B5" s="699"/>
      <c r="C5" s="699"/>
      <c r="D5" s="699"/>
      <c r="E5" s="699"/>
      <c r="F5" s="699"/>
      <c r="G5" s="699"/>
      <c r="H5" s="580" t="s">
        <v>819</v>
      </c>
      <c r="I5" s="580"/>
      <c r="J5" s="580"/>
      <c r="K5" s="580"/>
      <c r="L5" s="580"/>
      <c r="M5" s="580"/>
      <c r="N5" s="97"/>
    </row>
    <row r="6" spans="1:14" ht="15" customHeight="1">
      <c r="A6" s="630" t="s">
        <v>72</v>
      </c>
      <c r="B6" s="630" t="s">
        <v>298</v>
      </c>
      <c r="C6" s="700" t="s">
        <v>429</v>
      </c>
      <c r="D6" s="701"/>
      <c r="E6" s="701"/>
      <c r="F6" s="701"/>
      <c r="G6" s="702"/>
      <c r="H6" s="629" t="s">
        <v>426</v>
      </c>
      <c r="I6" s="629"/>
      <c r="J6" s="629"/>
      <c r="K6" s="629"/>
      <c r="L6" s="629"/>
      <c r="M6" s="629" t="s">
        <v>299</v>
      </c>
      <c r="N6" s="11"/>
    </row>
    <row r="7" spans="1:13" ht="12.75" customHeight="1">
      <c r="A7" s="631"/>
      <c r="B7" s="631"/>
      <c r="C7" s="703"/>
      <c r="D7" s="704"/>
      <c r="E7" s="704"/>
      <c r="F7" s="704"/>
      <c r="G7" s="705"/>
      <c r="H7" s="629"/>
      <c r="I7" s="629"/>
      <c r="J7" s="629"/>
      <c r="K7" s="629"/>
      <c r="L7" s="629"/>
      <c r="M7" s="629"/>
    </row>
    <row r="8" spans="1:13" ht="5.25" customHeight="1">
      <c r="A8" s="631"/>
      <c r="B8" s="631"/>
      <c r="C8" s="703"/>
      <c r="D8" s="704"/>
      <c r="E8" s="704"/>
      <c r="F8" s="704"/>
      <c r="G8" s="705"/>
      <c r="H8" s="629"/>
      <c r="I8" s="629"/>
      <c r="J8" s="629"/>
      <c r="K8" s="629"/>
      <c r="L8" s="629"/>
      <c r="M8" s="629"/>
    </row>
    <row r="9" spans="1:13" ht="68.25" customHeight="1">
      <c r="A9" s="632"/>
      <c r="B9" s="632"/>
      <c r="C9" s="442" t="s">
        <v>300</v>
      </c>
      <c r="D9" s="442" t="s">
        <v>301</v>
      </c>
      <c r="E9" s="442" t="s">
        <v>302</v>
      </c>
      <c r="F9" s="442" t="s">
        <v>303</v>
      </c>
      <c r="G9" s="442" t="s">
        <v>304</v>
      </c>
      <c r="H9" s="443" t="s">
        <v>425</v>
      </c>
      <c r="I9" s="443" t="s">
        <v>430</v>
      </c>
      <c r="J9" s="443" t="s">
        <v>427</v>
      </c>
      <c r="K9" s="443" t="s">
        <v>428</v>
      </c>
      <c r="L9" s="443" t="s">
        <v>45</v>
      </c>
      <c r="M9" s="629"/>
    </row>
    <row r="10" spans="1:13" ht="15">
      <c r="A10" s="205">
        <v>1</v>
      </c>
      <c r="B10" s="205">
        <v>2</v>
      </c>
      <c r="C10" s="205">
        <v>3</v>
      </c>
      <c r="D10" s="205">
        <v>4</v>
      </c>
      <c r="E10" s="205">
        <v>5</v>
      </c>
      <c r="F10" s="205">
        <v>6</v>
      </c>
      <c r="G10" s="205">
        <v>7</v>
      </c>
      <c r="H10" s="205">
        <v>8</v>
      </c>
      <c r="I10" s="205">
        <v>9</v>
      </c>
      <c r="J10" s="205">
        <v>10</v>
      </c>
      <c r="K10" s="205">
        <v>11</v>
      </c>
      <c r="L10" s="205">
        <v>12</v>
      </c>
      <c r="M10" s="205">
        <v>13</v>
      </c>
    </row>
    <row r="11" spans="1:13" ht="15">
      <c r="A11" s="431">
        <v>1</v>
      </c>
      <c r="B11" s="326" t="s">
        <v>861</v>
      </c>
      <c r="C11" s="247" t="s">
        <v>869</v>
      </c>
      <c r="D11" s="247" t="s">
        <v>869</v>
      </c>
      <c r="E11" s="247" t="s">
        <v>869</v>
      </c>
      <c r="F11" s="247" t="s">
        <v>869</v>
      </c>
      <c r="G11" s="247" t="s">
        <v>869</v>
      </c>
      <c r="H11" s="247" t="s">
        <v>869</v>
      </c>
      <c r="I11" s="247" t="s">
        <v>869</v>
      </c>
      <c r="J11" s="247" t="s">
        <v>869</v>
      </c>
      <c r="K11" s="247" t="s">
        <v>869</v>
      </c>
      <c r="L11" s="247" t="s">
        <v>869</v>
      </c>
      <c r="M11" s="247" t="s">
        <v>869</v>
      </c>
    </row>
    <row r="12" spans="1:13" ht="15">
      <c r="A12" s="431">
        <v>2</v>
      </c>
      <c r="B12" s="326" t="s">
        <v>862</v>
      </c>
      <c r="C12" s="247" t="s">
        <v>869</v>
      </c>
      <c r="D12" s="247" t="s">
        <v>869</v>
      </c>
      <c r="E12" s="247" t="s">
        <v>869</v>
      </c>
      <c r="F12" s="247" t="s">
        <v>869</v>
      </c>
      <c r="G12" s="247" t="s">
        <v>869</v>
      </c>
      <c r="H12" s="247" t="s">
        <v>869</v>
      </c>
      <c r="I12" s="247" t="s">
        <v>869</v>
      </c>
      <c r="J12" s="247" t="s">
        <v>869</v>
      </c>
      <c r="K12" s="247" t="s">
        <v>869</v>
      </c>
      <c r="L12" s="247" t="s">
        <v>869</v>
      </c>
      <c r="M12" s="247" t="s">
        <v>869</v>
      </c>
    </row>
    <row r="13" spans="1:13" ht="15">
      <c r="A13" s="431">
        <v>3</v>
      </c>
      <c r="B13" s="326" t="s">
        <v>863</v>
      </c>
      <c r="C13" s="247" t="s">
        <v>869</v>
      </c>
      <c r="D13" s="247" t="s">
        <v>869</v>
      </c>
      <c r="E13" s="247" t="s">
        <v>869</v>
      </c>
      <c r="F13" s="247" t="s">
        <v>869</v>
      </c>
      <c r="G13" s="247" t="s">
        <v>869</v>
      </c>
      <c r="H13" s="247" t="s">
        <v>869</v>
      </c>
      <c r="I13" s="247" t="s">
        <v>869</v>
      </c>
      <c r="J13" s="247" t="s">
        <v>869</v>
      </c>
      <c r="K13" s="247" t="s">
        <v>869</v>
      </c>
      <c r="L13" s="247" t="s">
        <v>869</v>
      </c>
      <c r="M13" s="247" t="s">
        <v>869</v>
      </c>
    </row>
    <row r="14" spans="1:13" ht="15">
      <c r="A14" s="431">
        <v>4</v>
      </c>
      <c r="B14" s="326" t="s">
        <v>864</v>
      </c>
      <c r="C14" s="247" t="s">
        <v>869</v>
      </c>
      <c r="D14" s="247" t="s">
        <v>869</v>
      </c>
      <c r="E14" s="247" t="s">
        <v>869</v>
      </c>
      <c r="F14" s="247" t="s">
        <v>869</v>
      </c>
      <c r="G14" s="247" t="s">
        <v>869</v>
      </c>
      <c r="H14" s="247" t="s">
        <v>869</v>
      </c>
      <c r="I14" s="247" t="s">
        <v>869</v>
      </c>
      <c r="J14" s="247" t="s">
        <v>869</v>
      </c>
      <c r="K14" s="247" t="s">
        <v>869</v>
      </c>
      <c r="L14" s="247" t="s">
        <v>869</v>
      </c>
      <c r="M14" s="247" t="s">
        <v>869</v>
      </c>
    </row>
    <row r="15" spans="1:13" ht="15">
      <c r="A15" s="431">
        <v>5</v>
      </c>
      <c r="B15" s="326" t="s">
        <v>865</v>
      </c>
      <c r="C15" s="247" t="s">
        <v>869</v>
      </c>
      <c r="D15" s="247" t="s">
        <v>869</v>
      </c>
      <c r="E15" s="247" t="s">
        <v>869</v>
      </c>
      <c r="F15" s="247" t="s">
        <v>869</v>
      </c>
      <c r="G15" s="247" t="s">
        <v>869</v>
      </c>
      <c r="H15" s="247" t="s">
        <v>869</v>
      </c>
      <c r="I15" s="247" t="s">
        <v>869</v>
      </c>
      <c r="J15" s="247" t="s">
        <v>869</v>
      </c>
      <c r="K15" s="247" t="s">
        <v>869</v>
      </c>
      <c r="L15" s="247" t="s">
        <v>869</v>
      </c>
      <c r="M15" s="247" t="s">
        <v>869</v>
      </c>
    </row>
    <row r="16" spans="1:13" ht="15">
      <c r="A16" s="431">
        <v>6</v>
      </c>
      <c r="B16" s="326" t="s">
        <v>866</v>
      </c>
      <c r="C16" s="247" t="s">
        <v>869</v>
      </c>
      <c r="D16" s="247" t="s">
        <v>869</v>
      </c>
      <c r="E16" s="247" t="s">
        <v>869</v>
      </c>
      <c r="F16" s="247" t="s">
        <v>869</v>
      </c>
      <c r="G16" s="247" t="s">
        <v>869</v>
      </c>
      <c r="H16" s="247" t="s">
        <v>869</v>
      </c>
      <c r="I16" s="247" t="s">
        <v>869</v>
      </c>
      <c r="J16" s="247" t="s">
        <v>869</v>
      </c>
      <c r="K16" s="247" t="s">
        <v>869</v>
      </c>
      <c r="L16" s="247" t="s">
        <v>869</v>
      </c>
      <c r="M16" s="247" t="s">
        <v>869</v>
      </c>
    </row>
    <row r="17" spans="1:13" ht="15">
      <c r="A17" s="431">
        <v>7</v>
      </c>
      <c r="B17" s="326" t="s">
        <v>873</v>
      </c>
      <c r="C17" s="247" t="s">
        <v>869</v>
      </c>
      <c r="D17" s="247" t="s">
        <v>869</v>
      </c>
      <c r="E17" s="247" t="s">
        <v>869</v>
      </c>
      <c r="F17" s="247" t="s">
        <v>869</v>
      </c>
      <c r="G17" s="247" t="s">
        <v>869</v>
      </c>
      <c r="H17" s="247" t="s">
        <v>869</v>
      </c>
      <c r="I17" s="247" t="s">
        <v>869</v>
      </c>
      <c r="J17" s="247" t="s">
        <v>869</v>
      </c>
      <c r="K17" s="247" t="s">
        <v>869</v>
      </c>
      <c r="L17" s="247" t="s">
        <v>869</v>
      </c>
      <c r="M17" s="247" t="s">
        <v>869</v>
      </c>
    </row>
    <row r="18" spans="1:13" ht="15">
      <c r="A18" s="431">
        <v>8</v>
      </c>
      <c r="B18" s="326" t="s">
        <v>868</v>
      </c>
      <c r="C18" s="247" t="s">
        <v>869</v>
      </c>
      <c r="D18" s="247" t="s">
        <v>869</v>
      </c>
      <c r="E18" s="247" t="s">
        <v>869</v>
      </c>
      <c r="F18" s="247" t="s">
        <v>869</v>
      </c>
      <c r="G18" s="247" t="s">
        <v>869</v>
      </c>
      <c r="H18" s="247" t="s">
        <v>869</v>
      </c>
      <c r="I18" s="247" t="s">
        <v>869</v>
      </c>
      <c r="J18" s="247" t="s">
        <v>869</v>
      </c>
      <c r="K18" s="247" t="s">
        <v>869</v>
      </c>
      <c r="L18" s="247" t="s">
        <v>869</v>
      </c>
      <c r="M18" s="247" t="s">
        <v>869</v>
      </c>
    </row>
    <row r="19" spans="1:13" ht="15">
      <c r="A19" s="422"/>
      <c r="B19" s="327" t="s">
        <v>16</v>
      </c>
      <c r="C19" s="247" t="s">
        <v>869</v>
      </c>
      <c r="D19" s="247" t="s">
        <v>869</v>
      </c>
      <c r="E19" s="247" t="s">
        <v>869</v>
      </c>
      <c r="F19" s="247" t="s">
        <v>869</v>
      </c>
      <c r="G19" s="247" t="s">
        <v>869</v>
      </c>
      <c r="H19" s="247" t="s">
        <v>869</v>
      </c>
      <c r="I19" s="247" t="s">
        <v>869</v>
      </c>
      <c r="J19" s="247" t="s">
        <v>869</v>
      </c>
      <c r="K19" s="247" t="s">
        <v>869</v>
      </c>
      <c r="L19" s="247" t="s">
        <v>869</v>
      </c>
      <c r="M19" s="247" t="s">
        <v>869</v>
      </c>
    </row>
    <row r="20" spans="2:6" ht="16.5" customHeight="1">
      <c r="B20" s="207"/>
      <c r="C20" s="697"/>
      <c r="D20" s="697"/>
      <c r="E20" s="697"/>
      <c r="F20" s="697"/>
    </row>
    <row r="21" spans="2:6" ht="16.5" customHeight="1">
      <c r="B21" s="207"/>
      <c r="C21" s="444"/>
      <c r="D21" s="444"/>
      <c r="E21" s="444"/>
      <c r="F21" s="444"/>
    </row>
    <row r="22" spans="2:6" ht="16.5" customHeight="1">
      <c r="B22" s="207"/>
      <c r="C22" s="444"/>
      <c r="D22" s="444"/>
      <c r="E22" s="444"/>
      <c r="F22" s="444"/>
    </row>
    <row r="23" spans="2:6" ht="16.5" customHeight="1">
      <c r="B23" s="207"/>
      <c r="C23" s="444"/>
      <c r="D23" s="444"/>
      <c r="E23" s="444"/>
      <c r="F23" s="444"/>
    </row>
    <row r="25" spans="1:12" ht="12.75">
      <c r="A25" s="13" t="s">
        <v>19</v>
      </c>
      <c r="B25" s="13"/>
      <c r="C25" s="13"/>
      <c r="D25" s="13"/>
      <c r="E25" s="13"/>
      <c r="F25" s="25"/>
      <c r="G25" s="25"/>
      <c r="H25" s="25"/>
      <c r="L25" s="283" t="s">
        <v>902</v>
      </c>
    </row>
    <row r="26" spans="6:12" ht="12.75">
      <c r="F26" s="11"/>
      <c r="G26" s="11"/>
      <c r="H26" s="11"/>
      <c r="L26" s="283" t="s">
        <v>890</v>
      </c>
    </row>
    <row r="27" spans="6:12" ht="12.75">
      <c r="F27" s="11"/>
      <c r="G27" s="11"/>
      <c r="H27" s="11"/>
      <c r="L27" s="283" t="s">
        <v>892</v>
      </c>
    </row>
    <row r="28" spans="6:11" ht="12.75">
      <c r="F28" s="11"/>
      <c r="G28" s="11"/>
      <c r="H28" s="11"/>
      <c r="K28" s="27" t="s">
        <v>82</v>
      </c>
    </row>
  </sheetData>
  <sheetProtection/>
  <mergeCells count="12">
    <mergeCell ref="A1:K1"/>
    <mergeCell ref="A2:M2"/>
    <mergeCell ref="L1:M1"/>
    <mergeCell ref="C20:F20"/>
    <mergeCell ref="H6:L8"/>
    <mergeCell ref="H5:M5"/>
    <mergeCell ref="A4:M4"/>
    <mergeCell ref="A5:G5"/>
    <mergeCell ref="M6:M9"/>
    <mergeCell ref="A6:A9"/>
    <mergeCell ref="B6:B9"/>
    <mergeCell ref="C6:G8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80" r:id="rId1"/>
  <colBreaks count="1" manualBreakCount="1">
    <brk id="13" max="65535" man="1"/>
  </colBreaks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SheetLayoutView="63" zoomScalePageLayoutView="0" workbookViewId="0" topLeftCell="A1">
      <selection activeCell="A1" sqref="A1:E1"/>
    </sheetView>
  </sheetViews>
  <sheetFormatPr defaultColWidth="9.140625" defaultRowHeight="12.75"/>
  <cols>
    <col min="1" max="1" width="36.00390625" style="0" customWidth="1"/>
    <col min="2" max="2" width="25.7109375" style="0" customWidth="1"/>
    <col min="3" max="3" width="21.8515625" style="0" customWidth="1"/>
    <col min="4" max="4" width="22.57421875" style="0" customWidth="1"/>
    <col min="5" max="5" width="19.421875" style="0" customWidth="1"/>
    <col min="6" max="6" width="17.421875" style="0" customWidth="1"/>
  </cols>
  <sheetData>
    <row r="1" spans="1:12" ht="18">
      <c r="A1" s="577" t="s">
        <v>0</v>
      </c>
      <c r="B1" s="577"/>
      <c r="C1" s="577"/>
      <c r="D1" s="577"/>
      <c r="E1" s="577"/>
      <c r="F1" s="208" t="s">
        <v>545</v>
      </c>
      <c r="G1" s="199"/>
      <c r="H1" s="199"/>
      <c r="I1" s="199"/>
      <c r="J1" s="199"/>
      <c r="K1" s="199"/>
      <c r="L1" s="199"/>
    </row>
    <row r="2" spans="1:12" ht="21">
      <c r="A2" s="578" t="s">
        <v>651</v>
      </c>
      <c r="B2" s="578"/>
      <c r="C2" s="578"/>
      <c r="D2" s="578"/>
      <c r="E2" s="578"/>
      <c r="F2" s="578"/>
      <c r="G2" s="200"/>
      <c r="H2" s="200"/>
      <c r="I2" s="200"/>
      <c r="J2" s="200"/>
      <c r="K2" s="200"/>
      <c r="L2" s="200"/>
    </row>
    <row r="3" spans="1:6" ht="12.75">
      <c r="A3" s="129"/>
      <c r="B3" s="129"/>
      <c r="C3" s="129"/>
      <c r="D3" s="129"/>
      <c r="E3" s="129"/>
      <c r="F3" s="129"/>
    </row>
    <row r="4" spans="1:7" ht="18.75">
      <c r="A4" s="706" t="s">
        <v>544</v>
      </c>
      <c r="B4" s="706"/>
      <c r="C4" s="706"/>
      <c r="D4" s="706"/>
      <c r="E4" s="706"/>
      <c r="F4" s="706"/>
      <c r="G4" s="706"/>
    </row>
    <row r="5" spans="1:7" ht="18.75">
      <c r="A5" s="172" t="s">
        <v>889</v>
      </c>
      <c r="B5" s="209"/>
      <c r="C5" s="209"/>
      <c r="D5" s="209"/>
      <c r="E5" s="209"/>
      <c r="F5" s="209"/>
      <c r="G5" s="209"/>
    </row>
    <row r="6" spans="1:6" ht="31.5">
      <c r="A6" s="210"/>
      <c r="B6" s="211" t="s">
        <v>328</v>
      </c>
      <c r="C6" s="211" t="s">
        <v>329</v>
      </c>
      <c r="D6" s="211" t="s">
        <v>330</v>
      </c>
      <c r="E6" s="212"/>
      <c r="F6" s="212"/>
    </row>
    <row r="7" spans="1:6" ht="15">
      <c r="A7" s="213" t="s">
        <v>331</v>
      </c>
      <c r="B7" s="213" t="s">
        <v>890</v>
      </c>
      <c r="C7" s="213" t="s">
        <v>930</v>
      </c>
      <c r="D7" s="213" t="s">
        <v>930</v>
      </c>
      <c r="E7" s="212"/>
      <c r="F7" s="212"/>
    </row>
    <row r="8" spans="1:6" ht="25.5">
      <c r="A8" s="213" t="s">
        <v>332</v>
      </c>
      <c r="B8" s="213" t="s">
        <v>931</v>
      </c>
      <c r="C8" s="213" t="s">
        <v>932</v>
      </c>
      <c r="D8" s="213" t="s">
        <v>933</v>
      </c>
      <c r="E8" s="212"/>
      <c r="F8" s="212"/>
    </row>
    <row r="9" spans="1:6" ht="15">
      <c r="A9" s="213" t="s">
        <v>333</v>
      </c>
      <c r="B9" s="213"/>
      <c r="C9" s="213"/>
      <c r="D9" s="213"/>
      <c r="E9" s="212"/>
      <c r="F9" s="212"/>
    </row>
    <row r="10" spans="1:6" ht="15">
      <c r="A10" s="214" t="s">
        <v>334</v>
      </c>
      <c r="B10" s="213" t="s">
        <v>934</v>
      </c>
      <c r="C10" s="213" t="s">
        <v>934</v>
      </c>
      <c r="D10" s="213" t="s">
        <v>934</v>
      </c>
      <c r="E10" s="212"/>
      <c r="F10" s="212"/>
    </row>
    <row r="11" spans="1:6" ht="51">
      <c r="A11" s="214" t="s">
        <v>335</v>
      </c>
      <c r="B11" s="213" t="s">
        <v>935</v>
      </c>
      <c r="C11" s="213" t="s">
        <v>936</v>
      </c>
      <c r="D11" s="213" t="s">
        <v>934</v>
      </c>
      <c r="E11" s="212"/>
      <c r="F11" s="212"/>
    </row>
    <row r="12" spans="1:6" ht="15">
      <c r="A12" s="214" t="s">
        <v>336</v>
      </c>
      <c r="B12" s="213" t="s">
        <v>934</v>
      </c>
      <c r="C12" s="213" t="s">
        <v>937</v>
      </c>
      <c r="D12" s="213" t="s">
        <v>934</v>
      </c>
      <c r="E12" s="212"/>
      <c r="F12" s="212"/>
    </row>
    <row r="13" spans="1:6" ht="25.5">
      <c r="A13" s="214" t="s">
        <v>337</v>
      </c>
      <c r="B13" s="213" t="s">
        <v>938</v>
      </c>
      <c r="C13" s="213" t="s">
        <v>939</v>
      </c>
      <c r="D13" s="213" t="s">
        <v>934</v>
      </c>
      <c r="E13" s="212"/>
      <c r="F13" s="212"/>
    </row>
    <row r="14" spans="1:6" ht="15">
      <c r="A14" s="214" t="s">
        <v>338</v>
      </c>
      <c r="B14" s="213" t="s">
        <v>939</v>
      </c>
      <c r="C14" s="213" t="s">
        <v>939</v>
      </c>
      <c r="D14" s="213" t="s">
        <v>934</v>
      </c>
      <c r="E14" s="212"/>
      <c r="F14" s="212"/>
    </row>
    <row r="15" spans="1:6" ht="15">
      <c r="A15" s="214" t="s">
        <v>339</v>
      </c>
      <c r="B15" s="213" t="s">
        <v>939</v>
      </c>
      <c r="C15" s="213" t="s">
        <v>939</v>
      </c>
      <c r="D15" s="213" t="s">
        <v>934</v>
      </c>
      <c r="E15" s="212"/>
      <c r="F15" s="212"/>
    </row>
    <row r="16" spans="1:6" ht="51">
      <c r="A16" s="214" t="s">
        <v>340</v>
      </c>
      <c r="B16" s="213" t="s">
        <v>940</v>
      </c>
      <c r="C16" s="213" t="s">
        <v>941</v>
      </c>
      <c r="D16" s="213" t="s">
        <v>934</v>
      </c>
      <c r="E16" s="212"/>
      <c r="F16" s="212"/>
    </row>
    <row r="17" spans="1:6" ht="15">
      <c r="A17" s="214" t="s">
        <v>341</v>
      </c>
      <c r="B17" s="213" t="s">
        <v>939</v>
      </c>
      <c r="C17" s="213" t="s">
        <v>939</v>
      </c>
      <c r="D17" s="213" t="s">
        <v>934</v>
      </c>
      <c r="E17" s="212"/>
      <c r="F17" s="212"/>
    </row>
    <row r="18" spans="1:6" ht="13.5" customHeight="1">
      <c r="A18" s="215"/>
      <c r="B18" s="216"/>
      <c r="C18" s="216"/>
      <c r="D18" s="216"/>
      <c r="E18" s="212"/>
      <c r="F18" s="212"/>
    </row>
    <row r="19" spans="1:7" ht="13.5" customHeight="1">
      <c r="A19" s="707" t="s">
        <v>342</v>
      </c>
      <c r="B19" s="707"/>
      <c r="C19" s="707"/>
      <c r="D19" s="707"/>
      <c r="E19" s="707"/>
      <c r="F19" s="707"/>
      <c r="G19" s="707"/>
    </row>
    <row r="20" spans="1:7" ht="15">
      <c r="A20" s="212"/>
      <c r="B20" s="212"/>
      <c r="C20" s="212"/>
      <c r="D20" s="212"/>
      <c r="E20" s="593" t="s">
        <v>819</v>
      </c>
      <c r="F20" s="593"/>
      <c r="G20" s="97"/>
    </row>
    <row r="21" spans="1:7" ht="45.75" customHeight="1">
      <c r="A21" s="203" t="s">
        <v>432</v>
      </c>
      <c r="B21" s="203" t="s">
        <v>3</v>
      </c>
      <c r="C21" s="217" t="s">
        <v>343</v>
      </c>
      <c r="D21" s="218" t="s">
        <v>344</v>
      </c>
      <c r="E21" s="256" t="s">
        <v>345</v>
      </c>
      <c r="F21" s="256" t="s">
        <v>346</v>
      </c>
      <c r="G21" s="11"/>
    </row>
    <row r="22" spans="1:6" ht="12.75">
      <c r="A22" s="213" t="s">
        <v>347</v>
      </c>
      <c r="B22" s="219" t="s">
        <v>869</v>
      </c>
      <c r="C22" s="219" t="s">
        <v>869</v>
      </c>
      <c r="D22" s="219" t="s">
        <v>869</v>
      </c>
      <c r="E22" s="219" t="s">
        <v>869</v>
      </c>
      <c r="F22" s="219" t="s">
        <v>869</v>
      </c>
    </row>
    <row r="23" spans="1:6" ht="12.75">
      <c r="A23" s="213" t="s">
        <v>348</v>
      </c>
      <c r="B23" s="219" t="s">
        <v>869</v>
      </c>
      <c r="C23" s="219" t="s">
        <v>869</v>
      </c>
      <c r="D23" s="219" t="s">
        <v>869</v>
      </c>
      <c r="E23" s="219" t="s">
        <v>869</v>
      </c>
      <c r="F23" s="219" t="s">
        <v>869</v>
      </c>
    </row>
    <row r="24" spans="1:6" ht="12.75">
      <c r="A24" s="213" t="s">
        <v>349</v>
      </c>
      <c r="B24" s="219" t="s">
        <v>869</v>
      </c>
      <c r="C24" s="219" t="s">
        <v>869</v>
      </c>
      <c r="D24" s="219" t="s">
        <v>869</v>
      </c>
      <c r="E24" s="219" t="s">
        <v>869</v>
      </c>
      <c r="F24" s="219" t="s">
        <v>869</v>
      </c>
    </row>
    <row r="25" spans="1:6" ht="25.5">
      <c r="A25" s="213" t="s">
        <v>350</v>
      </c>
      <c r="B25" s="219" t="s">
        <v>869</v>
      </c>
      <c r="C25" s="219" t="s">
        <v>869</v>
      </c>
      <c r="D25" s="219" t="s">
        <v>869</v>
      </c>
      <c r="E25" s="219" t="s">
        <v>869</v>
      </c>
      <c r="F25" s="219" t="s">
        <v>869</v>
      </c>
    </row>
    <row r="26" spans="1:6" ht="32.25" customHeight="1">
      <c r="A26" s="213" t="s">
        <v>351</v>
      </c>
      <c r="B26" s="219" t="s">
        <v>869</v>
      </c>
      <c r="C26" s="219" t="s">
        <v>869</v>
      </c>
      <c r="D26" s="219" t="s">
        <v>869</v>
      </c>
      <c r="E26" s="219" t="s">
        <v>869</v>
      </c>
      <c r="F26" s="219" t="s">
        <v>869</v>
      </c>
    </row>
    <row r="27" spans="1:6" ht="12.75">
      <c r="A27" s="213" t="s">
        <v>352</v>
      </c>
      <c r="B27" s="219" t="s">
        <v>869</v>
      </c>
      <c r="C27" s="219" t="s">
        <v>869</v>
      </c>
      <c r="D27" s="219" t="s">
        <v>869</v>
      </c>
      <c r="E27" s="219" t="s">
        <v>869</v>
      </c>
      <c r="F27" s="219" t="s">
        <v>869</v>
      </c>
    </row>
    <row r="28" spans="1:6" ht="12.75">
      <c r="A28" s="213" t="s">
        <v>353</v>
      </c>
      <c r="B28" s="219" t="s">
        <v>869</v>
      </c>
      <c r="C28" s="219" t="s">
        <v>869</v>
      </c>
      <c r="D28" s="219" t="s">
        <v>869</v>
      </c>
      <c r="E28" s="219" t="s">
        <v>869</v>
      </c>
      <c r="F28" s="219" t="s">
        <v>869</v>
      </c>
    </row>
    <row r="29" spans="1:6" ht="12.75">
      <c r="A29" s="213" t="s">
        <v>354</v>
      </c>
      <c r="B29" s="219" t="s">
        <v>869</v>
      </c>
      <c r="C29" s="219" t="s">
        <v>869</v>
      </c>
      <c r="D29" s="219" t="s">
        <v>869</v>
      </c>
      <c r="E29" s="219" t="s">
        <v>869</v>
      </c>
      <c r="F29" s="219" t="s">
        <v>869</v>
      </c>
    </row>
    <row r="30" spans="1:6" ht="12.75">
      <c r="A30" s="213" t="s">
        <v>355</v>
      </c>
      <c r="B30" s="219" t="s">
        <v>869</v>
      </c>
      <c r="C30" s="219" t="s">
        <v>869</v>
      </c>
      <c r="D30" s="219" t="s">
        <v>869</v>
      </c>
      <c r="E30" s="219" t="s">
        <v>869</v>
      </c>
      <c r="F30" s="219" t="s">
        <v>869</v>
      </c>
    </row>
    <row r="31" spans="1:6" ht="12.75">
      <c r="A31" s="213" t="s">
        <v>356</v>
      </c>
      <c r="B31" s="219" t="s">
        <v>869</v>
      </c>
      <c r="C31" s="219" t="s">
        <v>869</v>
      </c>
      <c r="D31" s="219" t="s">
        <v>869</v>
      </c>
      <c r="E31" s="219" t="s">
        <v>869</v>
      </c>
      <c r="F31" s="219" t="s">
        <v>869</v>
      </c>
    </row>
    <row r="32" spans="1:6" ht="12.75">
      <c r="A32" s="213" t="s">
        <v>357</v>
      </c>
      <c r="B32" s="219" t="s">
        <v>869</v>
      </c>
      <c r="C32" s="219" t="s">
        <v>869</v>
      </c>
      <c r="D32" s="219" t="s">
        <v>869</v>
      </c>
      <c r="E32" s="219" t="s">
        <v>869</v>
      </c>
      <c r="F32" s="219" t="s">
        <v>869</v>
      </c>
    </row>
    <row r="33" spans="1:6" ht="12.75">
      <c r="A33" s="213" t="s">
        <v>358</v>
      </c>
      <c r="B33" s="219" t="s">
        <v>869</v>
      </c>
      <c r="C33" s="219" t="s">
        <v>869</v>
      </c>
      <c r="D33" s="219" t="s">
        <v>869</v>
      </c>
      <c r="E33" s="219" t="s">
        <v>869</v>
      </c>
      <c r="F33" s="219" t="s">
        <v>869</v>
      </c>
    </row>
    <row r="34" spans="1:6" ht="12.75">
      <c r="A34" s="213" t="s">
        <v>359</v>
      </c>
      <c r="B34" s="219" t="s">
        <v>869</v>
      </c>
      <c r="C34" s="219" t="s">
        <v>869</v>
      </c>
      <c r="D34" s="219" t="s">
        <v>869</v>
      </c>
      <c r="E34" s="219" t="s">
        <v>869</v>
      </c>
      <c r="F34" s="219" t="s">
        <v>869</v>
      </c>
    </row>
    <row r="35" spans="1:6" ht="12.75">
      <c r="A35" s="213" t="s">
        <v>360</v>
      </c>
      <c r="B35" s="219" t="s">
        <v>869</v>
      </c>
      <c r="C35" s="219" t="s">
        <v>869</v>
      </c>
      <c r="D35" s="219" t="s">
        <v>869</v>
      </c>
      <c r="E35" s="219" t="s">
        <v>869</v>
      </c>
      <c r="F35" s="219" t="s">
        <v>869</v>
      </c>
    </row>
    <row r="36" spans="1:6" ht="12.75">
      <c r="A36" s="213" t="s">
        <v>361</v>
      </c>
      <c r="B36" s="219" t="s">
        <v>869</v>
      </c>
      <c r="C36" s="219" t="s">
        <v>869</v>
      </c>
      <c r="D36" s="219" t="s">
        <v>869</v>
      </c>
      <c r="E36" s="219" t="s">
        <v>869</v>
      </c>
      <c r="F36" s="219" t="s">
        <v>869</v>
      </c>
    </row>
    <row r="37" spans="1:6" ht="12.75">
      <c r="A37" s="213" t="s">
        <v>362</v>
      </c>
      <c r="B37" s="219" t="s">
        <v>869</v>
      </c>
      <c r="C37" s="219" t="s">
        <v>869</v>
      </c>
      <c r="D37" s="219" t="s">
        <v>869</v>
      </c>
      <c r="E37" s="219" t="s">
        <v>869</v>
      </c>
      <c r="F37" s="219" t="s">
        <v>869</v>
      </c>
    </row>
    <row r="38" spans="1:6" ht="12.75">
      <c r="A38" s="213" t="s">
        <v>45</v>
      </c>
      <c r="B38" s="219" t="s">
        <v>869</v>
      </c>
      <c r="C38" s="219" t="s">
        <v>869</v>
      </c>
      <c r="D38" s="219" t="s">
        <v>869</v>
      </c>
      <c r="E38" s="219" t="s">
        <v>869</v>
      </c>
      <c r="F38" s="219" t="s">
        <v>869</v>
      </c>
    </row>
    <row r="39" spans="1:6" ht="12.75">
      <c r="A39" s="219" t="s">
        <v>16</v>
      </c>
      <c r="B39" s="219" t="s">
        <v>869</v>
      </c>
      <c r="C39" s="219" t="s">
        <v>869</v>
      </c>
      <c r="D39" s="219" t="s">
        <v>869</v>
      </c>
      <c r="E39" s="219" t="s">
        <v>869</v>
      </c>
      <c r="F39" s="219" t="s">
        <v>869</v>
      </c>
    </row>
    <row r="45" spans="1:5" ht="12.75">
      <c r="A45" s="13" t="s">
        <v>19</v>
      </c>
      <c r="E45" s="283" t="s">
        <v>902</v>
      </c>
    </row>
    <row r="46" ht="12.75">
      <c r="E46" s="283" t="s">
        <v>890</v>
      </c>
    </row>
    <row r="47" ht="12.75">
      <c r="E47" s="283" t="s">
        <v>892</v>
      </c>
    </row>
    <row r="48" ht="12.75">
      <c r="D48" s="27" t="s">
        <v>82</v>
      </c>
    </row>
  </sheetData>
  <sheetProtection/>
  <mergeCells count="5">
    <mergeCell ref="A1:E1"/>
    <mergeCell ref="A2:F2"/>
    <mergeCell ref="A4:G4"/>
    <mergeCell ref="A19:G19"/>
    <mergeCell ref="E20:F20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57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3"/>
  <sheetViews>
    <sheetView zoomScaleSheetLayoutView="90" zoomScalePageLayoutView="0" workbookViewId="0" topLeftCell="A1">
      <selection activeCell="H18" sqref="H18"/>
    </sheetView>
  </sheetViews>
  <sheetFormatPr defaultColWidth="9.140625" defaultRowHeight="12.75"/>
  <sheetData>
    <row r="2" ht="12.75">
      <c r="B2" s="13"/>
    </row>
    <row r="4" spans="2:8" ht="12.75" customHeight="1">
      <c r="B4" s="708" t="s">
        <v>714</v>
      </c>
      <c r="C4" s="708"/>
      <c r="D4" s="708"/>
      <c r="E4" s="708"/>
      <c r="F4" s="708"/>
      <c r="G4" s="708"/>
      <c r="H4" s="708"/>
    </row>
    <row r="5" spans="2:8" ht="12.75" customHeight="1">
      <c r="B5" s="708"/>
      <c r="C5" s="708"/>
      <c r="D5" s="708"/>
      <c r="E5" s="708"/>
      <c r="F5" s="708"/>
      <c r="G5" s="708"/>
      <c r="H5" s="708"/>
    </row>
    <row r="6" spans="2:8" ht="12.75" customHeight="1">
      <c r="B6" s="708"/>
      <c r="C6" s="708"/>
      <c r="D6" s="708"/>
      <c r="E6" s="708"/>
      <c r="F6" s="708"/>
      <c r="G6" s="708"/>
      <c r="H6" s="708"/>
    </row>
    <row r="7" spans="2:8" ht="12.75" customHeight="1">
      <c r="B7" s="708"/>
      <c r="C7" s="708"/>
      <c r="D7" s="708"/>
      <c r="E7" s="708"/>
      <c r="F7" s="708"/>
      <c r="G7" s="708"/>
      <c r="H7" s="708"/>
    </row>
    <row r="8" spans="2:8" ht="12.75" customHeight="1">
      <c r="B8" s="708"/>
      <c r="C8" s="708"/>
      <c r="D8" s="708"/>
      <c r="E8" s="708"/>
      <c r="F8" s="708"/>
      <c r="G8" s="708"/>
      <c r="H8" s="708"/>
    </row>
    <row r="9" spans="2:8" ht="12.75" customHeight="1">
      <c r="B9" s="708"/>
      <c r="C9" s="708"/>
      <c r="D9" s="708"/>
      <c r="E9" s="708"/>
      <c r="F9" s="708"/>
      <c r="G9" s="708"/>
      <c r="H9" s="708"/>
    </row>
    <row r="10" spans="2:8" ht="12.75" customHeight="1">
      <c r="B10" s="708"/>
      <c r="C10" s="708"/>
      <c r="D10" s="708"/>
      <c r="E10" s="708"/>
      <c r="F10" s="708"/>
      <c r="G10" s="708"/>
      <c r="H10" s="708"/>
    </row>
    <row r="11" spans="2:8" ht="12.75" customHeight="1">
      <c r="B11" s="708"/>
      <c r="C11" s="708"/>
      <c r="D11" s="708"/>
      <c r="E11" s="708"/>
      <c r="F11" s="708"/>
      <c r="G11" s="708"/>
      <c r="H11" s="708"/>
    </row>
    <row r="12" spans="2:8" ht="12.75" customHeight="1">
      <c r="B12" s="708"/>
      <c r="C12" s="708"/>
      <c r="D12" s="708"/>
      <c r="E12" s="708"/>
      <c r="F12" s="708"/>
      <c r="G12" s="708"/>
      <c r="H12" s="708"/>
    </row>
    <row r="13" spans="2:8" ht="12.75" customHeight="1">
      <c r="B13" s="708"/>
      <c r="C13" s="708"/>
      <c r="D13" s="708"/>
      <c r="E13" s="708"/>
      <c r="F13" s="708"/>
      <c r="G13" s="708"/>
      <c r="H13" s="708"/>
    </row>
  </sheetData>
  <sheetProtection/>
  <mergeCells count="1">
    <mergeCell ref="B4:H13"/>
  </mergeCells>
  <printOptions horizontalCentered="1" vertic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="90" zoomScaleNormal="90" zoomScaleSheetLayoutView="100" zoomScalePageLayoutView="0" workbookViewId="0" topLeftCell="A4">
      <selection activeCell="G11" sqref="G11"/>
    </sheetView>
  </sheetViews>
  <sheetFormatPr defaultColWidth="9.140625" defaultRowHeight="12.75"/>
  <cols>
    <col min="1" max="1" width="4.7109375" style="41" customWidth="1"/>
    <col min="2" max="2" width="16.8515625" style="41" customWidth="1"/>
    <col min="3" max="3" width="11.7109375" style="41" customWidth="1"/>
    <col min="4" max="4" width="12.00390625" style="41" customWidth="1"/>
    <col min="5" max="5" width="12.140625" style="41" customWidth="1"/>
    <col min="6" max="6" width="17.421875" style="41" customWidth="1"/>
    <col min="7" max="7" width="12.421875" style="41" customWidth="1"/>
    <col min="8" max="8" width="16.00390625" style="41" customWidth="1"/>
    <col min="9" max="9" width="12.7109375" style="41" customWidth="1"/>
    <col min="10" max="10" width="15.00390625" style="41" customWidth="1"/>
    <col min="11" max="11" width="16.00390625" style="41" customWidth="1"/>
    <col min="12" max="12" width="11.8515625" style="41" customWidth="1"/>
    <col min="13" max="16384" width="9.140625" style="41" customWidth="1"/>
  </cols>
  <sheetData>
    <row r="1" spans="3:11" ht="15" customHeight="1">
      <c r="C1" s="487"/>
      <c r="D1" s="487"/>
      <c r="E1" s="487"/>
      <c r="F1" s="487"/>
      <c r="G1" s="487"/>
      <c r="H1" s="487"/>
      <c r="I1" s="131"/>
      <c r="J1" s="583" t="s">
        <v>546</v>
      </c>
      <c r="K1" s="583"/>
    </row>
    <row r="2" spans="1:12" s="46" customFormat="1" ht="19.5" customHeight="1">
      <c r="A2" s="711" t="s">
        <v>0</v>
      </c>
      <c r="B2" s="711"/>
      <c r="C2" s="711"/>
      <c r="D2" s="711"/>
      <c r="E2" s="711"/>
      <c r="F2" s="711"/>
      <c r="G2" s="711"/>
      <c r="H2" s="711"/>
      <c r="I2" s="711"/>
      <c r="J2" s="711"/>
      <c r="K2" s="711"/>
      <c r="L2" s="711"/>
    </row>
    <row r="3" spans="1:12" s="46" customFormat="1" ht="19.5" customHeight="1">
      <c r="A3" s="712" t="s">
        <v>651</v>
      </c>
      <c r="B3" s="712"/>
      <c r="C3" s="712"/>
      <c r="D3" s="712"/>
      <c r="E3" s="712"/>
      <c r="F3" s="712"/>
      <c r="G3" s="712"/>
      <c r="H3" s="712"/>
      <c r="I3" s="712"/>
      <c r="J3" s="712"/>
      <c r="K3" s="712"/>
      <c r="L3" s="712"/>
    </row>
    <row r="4" spans="1:11" s="46" customFormat="1" ht="14.2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2" s="46" customFormat="1" ht="18" customHeight="1">
      <c r="A5" s="659" t="s">
        <v>715</v>
      </c>
      <c r="B5" s="659"/>
      <c r="C5" s="659"/>
      <c r="D5" s="659"/>
      <c r="E5" s="659"/>
      <c r="F5" s="659"/>
      <c r="G5" s="659"/>
      <c r="H5" s="659"/>
      <c r="I5" s="659"/>
      <c r="J5" s="659"/>
      <c r="K5" s="659"/>
      <c r="L5" s="659"/>
    </row>
    <row r="6" spans="1:11" ht="15.75">
      <c r="A6" s="537" t="s">
        <v>893</v>
      </c>
      <c r="B6" s="537"/>
      <c r="C6" s="93"/>
      <c r="D6" s="93"/>
      <c r="E6" s="93"/>
      <c r="F6" s="93"/>
      <c r="G6" s="93"/>
      <c r="H6" s="93"/>
      <c r="I6" s="93"/>
      <c r="J6" s="93"/>
      <c r="K6" s="93"/>
    </row>
    <row r="7" spans="1:20" s="349" customFormat="1" ht="15">
      <c r="A7" s="710" t="s">
        <v>72</v>
      </c>
      <c r="B7" s="710" t="s">
        <v>73</v>
      </c>
      <c r="C7" s="710" t="s">
        <v>74</v>
      </c>
      <c r="D7" s="710" t="s">
        <v>155</v>
      </c>
      <c r="E7" s="710"/>
      <c r="F7" s="710"/>
      <c r="G7" s="710"/>
      <c r="H7" s="710"/>
      <c r="I7" s="713" t="s">
        <v>246</v>
      </c>
      <c r="J7" s="710" t="s">
        <v>75</v>
      </c>
      <c r="K7" s="710" t="s">
        <v>490</v>
      </c>
      <c r="L7" s="709" t="s">
        <v>76</v>
      </c>
      <c r="S7" s="350"/>
      <c r="T7" s="350"/>
    </row>
    <row r="8" spans="1:12" s="349" customFormat="1" ht="30">
      <c r="A8" s="710"/>
      <c r="B8" s="710"/>
      <c r="C8" s="710"/>
      <c r="D8" s="710" t="s">
        <v>77</v>
      </c>
      <c r="E8" s="710" t="s">
        <v>78</v>
      </c>
      <c r="F8" s="710"/>
      <c r="G8" s="710"/>
      <c r="H8" s="347" t="s">
        <v>79</v>
      </c>
      <c r="I8" s="714"/>
      <c r="J8" s="710"/>
      <c r="K8" s="710"/>
      <c r="L8" s="709"/>
    </row>
    <row r="9" spans="1:12" s="349" customFormat="1" ht="30">
      <c r="A9" s="710"/>
      <c r="B9" s="710"/>
      <c r="C9" s="710"/>
      <c r="D9" s="710"/>
      <c r="E9" s="347" t="s">
        <v>80</v>
      </c>
      <c r="F9" s="347" t="s">
        <v>81</v>
      </c>
      <c r="G9" s="347" t="s">
        <v>16</v>
      </c>
      <c r="H9" s="347"/>
      <c r="I9" s="715"/>
      <c r="J9" s="710"/>
      <c r="K9" s="710"/>
      <c r="L9" s="709"/>
    </row>
    <row r="10" spans="1:12" s="351" customFormat="1" ht="14.25">
      <c r="A10" s="348">
        <v>1</v>
      </c>
      <c r="B10" s="348">
        <v>2</v>
      </c>
      <c r="C10" s="348">
        <v>3</v>
      </c>
      <c r="D10" s="348">
        <v>4</v>
      </c>
      <c r="E10" s="348">
        <v>5</v>
      </c>
      <c r="F10" s="348">
        <v>6</v>
      </c>
      <c r="G10" s="348">
        <v>7</v>
      </c>
      <c r="H10" s="348">
        <v>8</v>
      </c>
      <c r="I10" s="348">
        <v>9</v>
      </c>
      <c r="J10" s="348">
        <v>10</v>
      </c>
      <c r="K10" s="348">
        <v>11</v>
      </c>
      <c r="L10" s="348">
        <v>12</v>
      </c>
    </row>
    <row r="11" spans="1:12" ht="16.5" customHeight="1">
      <c r="A11" s="48">
        <v>1</v>
      </c>
      <c r="B11" s="49" t="s">
        <v>716</v>
      </c>
      <c r="C11" s="346">
        <v>30</v>
      </c>
      <c r="D11" s="346">
        <v>1</v>
      </c>
      <c r="E11" s="346">
        <v>5</v>
      </c>
      <c r="F11" s="346">
        <v>5</v>
      </c>
      <c r="G11" s="346">
        <f>SUM(E11:F11)</f>
        <v>10</v>
      </c>
      <c r="H11" s="346">
        <f>D11+G11</f>
        <v>11</v>
      </c>
      <c r="I11" s="346">
        <v>19</v>
      </c>
      <c r="J11" s="346">
        <f>C11-H11</f>
        <v>19</v>
      </c>
      <c r="K11" s="346" t="s">
        <v>872</v>
      </c>
      <c r="L11" s="346" t="s">
        <v>872</v>
      </c>
    </row>
    <row r="12" spans="1:12" ht="16.5" customHeight="1">
      <c r="A12" s="48">
        <v>2</v>
      </c>
      <c r="B12" s="49" t="s">
        <v>717</v>
      </c>
      <c r="C12" s="346">
        <v>31</v>
      </c>
      <c r="D12" s="346"/>
      <c r="E12" s="346">
        <v>4</v>
      </c>
      <c r="F12" s="346">
        <v>4</v>
      </c>
      <c r="G12" s="346">
        <f aca="true" t="shared" si="0" ref="G12:G22">SUM(E12:F12)</f>
        <v>8</v>
      </c>
      <c r="H12" s="346">
        <f aca="true" t="shared" si="1" ref="H12:H21">D12+G12</f>
        <v>8</v>
      </c>
      <c r="I12" s="346">
        <v>23</v>
      </c>
      <c r="J12" s="346">
        <f aca="true" t="shared" si="2" ref="J12:J22">C12-H12</f>
        <v>23</v>
      </c>
      <c r="K12" s="346" t="s">
        <v>872</v>
      </c>
      <c r="L12" s="346" t="s">
        <v>872</v>
      </c>
    </row>
    <row r="13" spans="1:12" ht="16.5" customHeight="1">
      <c r="A13" s="48">
        <v>3</v>
      </c>
      <c r="B13" s="49" t="s">
        <v>718</v>
      </c>
      <c r="C13" s="346">
        <v>30</v>
      </c>
      <c r="D13" s="346"/>
      <c r="E13" s="346">
        <v>4</v>
      </c>
      <c r="F13" s="346">
        <v>6</v>
      </c>
      <c r="G13" s="346">
        <f t="shared" si="0"/>
        <v>10</v>
      </c>
      <c r="H13" s="346">
        <f t="shared" si="1"/>
        <v>10</v>
      </c>
      <c r="I13" s="346">
        <v>20</v>
      </c>
      <c r="J13" s="346">
        <f t="shared" si="2"/>
        <v>20</v>
      </c>
      <c r="K13" s="346" t="s">
        <v>872</v>
      </c>
      <c r="L13" s="346" t="s">
        <v>872</v>
      </c>
    </row>
    <row r="14" spans="1:12" ht="16.5" customHeight="1">
      <c r="A14" s="48">
        <v>4</v>
      </c>
      <c r="B14" s="49" t="s">
        <v>719</v>
      </c>
      <c r="C14" s="346">
        <v>31</v>
      </c>
      <c r="D14" s="346">
        <v>2</v>
      </c>
      <c r="E14" s="346">
        <v>5</v>
      </c>
      <c r="F14" s="346">
        <v>5</v>
      </c>
      <c r="G14" s="346">
        <f t="shared" si="0"/>
        <v>10</v>
      </c>
      <c r="H14" s="346">
        <f t="shared" si="1"/>
        <v>12</v>
      </c>
      <c r="I14" s="346">
        <v>19</v>
      </c>
      <c r="J14" s="346">
        <f t="shared" si="2"/>
        <v>19</v>
      </c>
      <c r="K14" s="346" t="s">
        <v>872</v>
      </c>
      <c r="L14" s="346" t="s">
        <v>872</v>
      </c>
    </row>
    <row r="15" spans="1:12" ht="16.5" customHeight="1">
      <c r="A15" s="48">
        <v>5</v>
      </c>
      <c r="B15" s="49" t="s">
        <v>720</v>
      </c>
      <c r="C15" s="346">
        <v>31</v>
      </c>
      <c r="D15" s="346">
        <v>3</v>
      </c>
      <c r="E15" s="346">
        <v>4</v>
      </c>
      <c r="F15" s="346">
        <v>6</v>
      </c>
      <c r="G15" s="346">
        <f t="shared" si="0"/>
        <v>10</v>
      </c>
      <c r="H15" s="346">
        <f t="shared" si="1"/>
        <v>13</v>
      </c>
      <c r="I15" s="346">
        <v>18</v>
      </c>
      <c r="J15" s="346">
        <f t="shared" si="2"/>
        <v>18</v>
      </c>
      <c r="K15" s="346" t="s">
        <v>872</v>
      </c>
      <c r="L15" s="346" t="s">
        <v>872</v>
      </c>
    </row>
    <row r="16" spans="1:12" s="47" customFormat="1" ht="16.5" customHeight="1">
      <c r="A16" s="48">
        <v>6</v>
      </c>
      <c r="B16" s="49" t="s">
        <v>721</v>
      </c>
      <c r="C16" s="345">
        <v>30</v>
      </c>
      <c r="D16" s="345"/>
      <c r="E16" s="345">
        <v>5</v>
      </c>
      <c r="F16" s="345">
        <v>5</v>
      </c>
      <c r="G16" s="346">
        <f t="shared" si="0"/>
        <v>10</v>
      </c>
      <c r="H16" s="346">
        <f t="shared" si="1"/>
        <v>10</v>
      </c>
      <c r="I16" s="345">
        <v>20</v>
      </c>
      <c r="J16" s="346">
        <f t="shared" si="2"/>
        <v>20</v>
      </c>
      <c r="K16" s="346" t="s">
        <v>872</v>
      </c>
      <c r="L16" s="346" t="s">
        <v>872</v>
      </c>
    </row>
    <row r="17" spans="1:12" s="47" customFormat="1" ht="16.5" customHeight="1">
      <c r="A17" s="48">
        <v>7</v>
      </c>
      <c r="B17" s="49" t="s">
        <v>722</v>
      </c>
      <c r="C17" s="345">
        <v>31</v>
      </c>
      <c r="D17" s="345"/>
      <c r="E17" s="345">
        <v>4</v>
      </c>
      <c r="F17" s="345">
        <v>6</v>
      </c>
      <c r="G17" s="346">
        <f t="shared" si="0"/>
        <v>10</v>
      </c>
      <c r="H17" s="346">
        <f t="shared" si="1"/>
        <v>10</v>
      </c>
      <c r="I17" s="345">
        <v>21</v>
      </c>
      <c r="J17" s="346">
        <f t="shared" si="2"/>
        <v>21</v>
      </c>
      <c r="K17" s="346" t="s">
        <v>872</v>
      </c>
      <c r="L17" s="346" t="s">
        <v>872</v>
      </c>
    </row>
    <row r="18" spans="1:12" s="47" customFormat="1" ht="16.5" customHeight="1">
      <c r="A18" s="48">
        <v>8</v>
      </c>
      <c r="B18" s="49" t="s">
        <v>723</v>
      </c>
      <c r="C18" s="345">
        <v>30</v>
      </c>
      <c r="D18" s="345"/>
      <c r="E18" s="345">
        <v>4</v>
      </c>
      <c r="F18" s="345">
        <v>5</v>
      </c>
      <c r="G18" s="346">
        <f t="shared" si="0"/>
        <v>9</v>
      </c>
      <c r="H18" s="346">
        <f t="shared" si="1"/>
        <v>9</v>
      </c>
      <c r="I18" s="345">
        <v>21</v>
      </c>
      <c r="J18" s="346">
        <f t="shared" si="2"/>
        <v>21</v>
      </c>
      <c r="K18" s="346" t="s">
        <v>872</v>
      </c>
      <c r="L18" s="346" t="s">
        <v>872</v>
      </c>
    </row>
    <row r="19" spans="1:12" s="47" customFormat="1" ht="16.5" customHeight="1">
      <c r="A19" s="48">
        <v>9</v>
      </c>
      <c r="B19" s="49" t="s">
        <v>724</v>
      </c>
      <c r="C19" s="345">
        <v>31</v>
      </c>
      <c r="D19" s="345">
        <v>13</v>
      </c>
      <c r="E19" s="345">
        <v>5</v>
      </c>
      <c r="F19" s="345">
        <v>8</v>
      </c>
      <c r="G19" s="346">
        <f t="shared" si="0"/>
        <v>13</v>
      </c>
      <c r="H19" s="346">
        <f t="shared" si="1"/>
        <v>26</v>
      </c>
      <c r="I19" s="345">
        <v>5</v>
      </c>
      <c r="J19" s="346">
        <f t="shared" si="2"/>
        <v>5</v>
      </c>
      <c r="K19" s="346" t="s">
        <v>872</v>
      </c>
      <c r="L19" s="346" t="s">
        <v>872</v>
      </c>
    </row>
    <row r="20" spans="1:12" s="47" customFormat="1" ht="16.5" customHeight="1">
      <c r="A20" s="48">
        <v>10</v>
      </c>
      <c r="B20" s="49" t="s">
        <v>725</v>
      </c>
      <c r="C20" s="345">
        <v>31</v>
      </c>
      <c r="D20" s="345">
        <v>5</v>
      </c>
      <c r="E20" s="345">
        <v>4</v>
      </c>
      <c r="F20" s="345">
        <v>5</v>
      </c>
      <c r="G20" s="346">
        <f t="shared" si="0"/>
        <v>9</v>
      </c>
      <c r="H20" s="346">
        <f t="shared" si="1"/>
        <v>14</v>
      </c>
      <c r="I20" s="345">
        <v>17</v>
      </c>
      <c r="J20" s="346">
        <f t="shared" si="2"/>
        <v>17</v>
      </c>
      <c r="K20" s="346" t="s">
        <v>872</v>
      </c>
      <c r="L20" s="346" t="s">
        <v>872</v>
      </c>
    </row>
    <row r="21" spans="1:12" s="47" customFormat="1" ht="16.5" customHeight="1">
      <c r="A21" s="48">
        <v>11</v>
      </c>
      <c r="B21" s="49" t="s">
        <v>726</v>
      </c>
      <c r="C21" s="345">
        <v>28</v>
      </c>
      <c r="D21" s="347">
        <v>1</v>
      </c>
      <c r="E21" s="347">
        <v>4</v>
      </c>
      <c r="F21" s="347">
        <v>4</v>
      </c>
      <c r="G21" s="346">
        <f t="shared" si="0"/>
        <v>8</v>
      </c>
      <c r="H21" s="346">
        <f t="shared" si="1"/>
        <v>9</v>
      </c>
      <c r="I21" s="345">
        <v>19</v>
      </c>
      <c r="J21" s="346">
        <f t="shared" si="2"/>
        <v>19</v>
      </c>
      <c r="K21" s="346" t="s">
        <v>872</v>
      </c>
      <c r="L21" s="346" t="s">
        <v>872</v>
      </c>
    </row>
    <row r="22" spans="1:12" s="47" customFormat="1" ht="16.5" customHeight="1">
      <c r="A22" s="48">
        <v>12</v>
      </c>
      <c r="B22" s="49" t="s">
        <v>727</v>
      </c>
      <c r="C22" s="345">
        <v>31</v>
      </c>
      <c r="D22" s="347">
        <v>31</v>
      </c>
      <c r="E22" s="347">
        <v>5</v>
      </c>
      <c r="F22" s="347">
        <v>5</v>
      </c>
      <c r="G22" s="346">
        <f t="shared" si="0"/>
        <v>10</v>
      </c>
      <c r="H22" s="346">
        <v>31</v>
      </c>
      <c r="I22" s="345">
        <v>0</v>
      </c>
      <c r="J22" s="346">
        <f t="shared" si="2"/>
        <v>0</v>
      </c>
      <c r="K22" s="346" t="s">
        <v>872</v>
      </c>
      <c r="L22" s="346" t="s">
        <v>872</v>
      </c>
    </row>
    <row r="23" spans="1:12" s="47" customFormat="1" ht="16.5" customHeight="1">
      <c r="A23" s="49"/>
      <c r="B23" s="50" t="s">
        <v>16</v>
      </c>
      <c r="C23" s="347">
        <v>365</v>
      </c>
      <c r="D23" s="347">
        <f aca="true" t="shared" si="3" ref="D23:J23">SUM(D11:D22)</f>
        <v>56</v>
      </c>
      <c r="E23" s="347">
        <f t="shared" si="3"/>
        <v>53</v>
      </c>
      <c r="F23" s="347">
        <f t="shared" si="3"/>
        <v>64</v>
      </c>
      <c r="G23" s="347">
        <f t="shared" si="3"/>
        <v>117</v>
      </c>
      <c r="H23" s="347">
        <f t="shared" si="3"/>
        <v>163</v>
      </c>
      <c r="I23" s="347">
        <f t="shared" si="3"/>
        <v>202</v>
      </c>
      <c r="J23" s="347">
        <f t="shared" si="3"/>
        <v>202</v>
      </c>
      <c r="K23" s="346" t="s">
        <v>872</v>
      </c>
      <c r="L23" s="346" t="s">
        <v>872</v>
      </c>
    </row>
    <row r="24" spans="1:11" s="47" customFormat="1" ht="11.25" customHeight="1">
      <c r="A24" s="51"/>
      <c r="B24" s="52"/>
      <c r="C24" s="53"/>
      <c r="D24" s="51"/>
      <c r="E24" s="51"/>
      <c r="F24" s="51"/>
      <c r="G24" s="51"/>
      <c r="H24" s="51"/>
      <c r="I24" s="51"/>
      <c r="J24" s="51"/>
      <c r="K24" s="51"/>
    </row>
    <row r="25" spans="1:10" ht="15">
      <c r="A25" s="44" t="s">
        <v>104</v>
      </c>
      <c r="B25" s="44"/>
      <c r="C25" s="44"/>
      <c r="D25" s="44"/>
      <c r="E25" s="44"/>
      <c r="F25" s="44"/>
      <c r="G25" s="44"/>
      <c r="H25" s="44"/>
      <c r="I25" s="44"/>
      <c r="J25" s="44"/>
    </row>
    <row r="26" spans="1:10" ht="15">
      <c r="A26" s="44"/>
      <c r="B26" s="44"/>
      <c r="C26" s="44"/>
      <c r="D26" s="44"/>
      <c r="E26" s="44"/>
      <c r="F26" s="44"/>
      <c r="G26" s="44"/>
      <c r="H26" s="44"/>
      <c r="I26" s="44"/>
      <c r="J26" s="44"/>
    </row>
    <row r="27" spans="1:10" ht="15">
      <c r="A27" s="44"/>
      <c r="B27" s="44"/>
      <c r="C27" s="44"/>
      <c r="D27" s="44"/>
      <c r="E27" s="44"/>
      <c r="F27" s="44"/>
      <c r="G27" s="44"/>
      <c r="H27" s="44"/>
      <c r="I27" s="44"/>
      <c r="J27" s="44"/>
    </row>
    <row r="28" spans="1:10" ht="15">
      <c r="A28" s="44"/>
      <c r="B28" s="44"/>
      <c r="C28" s="44"/>
      <c r="D28" s="44"/>
      <c r="E28" s="44"/>
      <c r="F28" s="44"/>
      <c r="G28" s="44"/>
      <c r="H28" s="44"/>
      <c r="I28" s="44"/>
      <c r="J28" s="44"/>
    </row>
    <row r="29" spans="1:10" ht="15">
      <c r="A29" s="44"/>
      <c r="B29" s="44"/>
      <c r="C29" s="44"/>
      <c r="D29" s="44"/>
      <c r="E29" s="44"/>
      <c r="F29" s="44"/>
      <c r="G29" s="44"/>
      <c r="H29" s="44"/>
      <c r="I29" s="44"/>
      <c r="J29" s="44"/>
    </row>
    <row r="30" spans="1:11" ht="12.75">
      <c r="A30" s="13" t="s">
        <v>19</v>
      </c>
      <c r="B30" s="13"/>
      <c r="C30" s="13"/>
      <c r="D30" s="13"/>
      <c r="E30" s="13"/>
      <c r="F30" s="13"/>
      <c r="G30" s="13"/>
      <c r="K30" s="283" t="s">
        <v>902</v>
      </c>
    </row>
    <row r="31" ht="12.75">
      <c r="K31" s="283" t="s">
        <v>890</v>
      </c>
    </row>
    <row r="32" ht="12.75">
      <c r="K32" s="283" t="s">
        <v>892</v>
      </c>
    </row>
    <row r="33" ht="12.75">
      <c r="J33" s="27" t="s">
        <v>82</v>
      </c>
    </row>
  </sheetData>
  <sheetProtection/>
  <mergeCells count="16">
    <mergeCell ref="D7:H7"/>
    <mergeCell ref="J7:J9"/>
    <mergeCell ref="K7:K9"/>
    <mergeCell ref="D8:D9"/>
    <mergeCell ref="E8:G8"/>
    <mergeCell ref="I7:I9"/>
    <mergeCell ref="L7:L9"/>
    <mergeCell ref="A7:A9"/>
    <mergeCell ref="C1:H1"/>
    <mergeCell ref="J1:K1"/>
    <mergeCell ref="A6:B6"/>
    <mergeCell ref="A2:L2"/>
    <mergeCell ref="A3:L3"/>
    <mergeCell ref="A5:L5"/>
    <mergeCell ref="B7:B9"/>
    <mergeCell ref="C7:C9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84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7109375" style="41" customWidth="1"/>
    <col min="2" max="2" width="14.7109375" style="41" customWidth="1"/>
    <col min="3" max="3" width="11.7109375" style="41" customWidth="1"/>
    <col min="4" max="4" width="12.00390625" style="41" customWidth="1"/>
    <col min="5" max="5" width="11.8515625" style="41" customWidth="1"/>
    <col min="6" max="6" width="18.8515625" style="41" customWidth="1"/>
    <col min="7" max="7" width="10.140625" style="41" customWidth="1"/>
    <col min="8" max="8" width="14.7109375" style="41" customWidth="1"/>
    <col min="9" max="9" width="15.28125" style="41" customWidth="1"/>
    <col min="10" max="10" width="14.7109375" style="41" customWidth="1"/>
    <col min="11" max="11" width="11.8515625" style="41" customWidth="1"/>
    <col min="12" max="16384" width="9.140625" style="41" customWidth="1"/>
  </cols>
  <sheetData>
    <row r="1" spans="3:10" ht="15" customHeight="1">
      <c r="C1" s="487"/>
      <c r="D1" s="487"/>
      <c r="E1" s="487"/>
      <c r="F1" s="487"/>
      <c r="G1" s="487"/>
      <c r="H1" s="487"/>
      <c r="I1" s="131"/>
      <c r="J1" s="34" t="s">
        <v>547</v>
      </c>
    </row>
    <row r="2" spans="1:11" s="46" customFormat="1" ht="19.5" customHeight="1">
      <c r="A2" s="711" t="s">
        <v>0</v>
      </c>
      <c r="B2" s="711"/>
      <c r="C2" s="711"/>
      <c r="D2" s="711"/>
      <c r="E2" s="711"/>
      <c r="F2" s="711"/>
      <c r="G2" s="711"/>
      <c r="H2" s="711"/>
      <c r="I2" s="711"/>
      <c r="J2" s="711"/>
      <c r="K2" s="711"/>
    </row>
    <row r="3" spans="1:11" s="46" customFormat="1" ht="19.5" customHeight="1">
      <c r="A3" s="712" t="s">
        <v>651</v>
      </c>
      <c r="B3" s="712"/>
      <c r="C3" s="712"/>
      <c r="D3" s="712"/>
      <c r="E3" s="712"/>
      <c r="F3" s="712"/>
      <c r="G3" s="712"/>
      <c r="H3" s="712"/>
      <c r="I3" s="712"/>
      <c r="J3" s="712"/>
      <c r="K3" s="712"/>
    </row>
    <row r="4" spans="1:10" s="46" customFormat="1" ht="14.25" customHeight="1">
      <c r="A4" s="54"/>
      <c r="B4" s="54"/>
      <c r="C4" s="54"/>
      <c r="D4" s="54"/>
      <c r="E4" s="54"/>
      <c r="F4" s="54"/>
      <c r="G4" s="54"/>
      <c r="H4" s="54"/>
      <c r="I4" s="54"/>
      <c r="J4" s="54"/>
    </row>
    <row r="5" spans="1:11" s="46" customFormat="1" ht="18" customHeight="1">
      <c r="A5" s="659" t="s">
        <v>728</v>
      </c>
      <c r="B5" s="659"/>
      <c r="C5" s="659"/>
      <c r="D5" s="659"/>
      <c r="E5" s="659"/>
      <c r="F5" s="659"/>
      <c r="G5" s="659"/>
      <c r="H5" s="659"/>
      <c r="I5" s="659"/>
      <c r="J5" s="659"/>
      <c r="K5" s="659"/>
    </row>
    <row r="6" spans="1:10" ht="15.75">
      <c r="A6" s="537" t="s">
        <v>893</v>
      </c>
      <c r="B6" s="537"/>
      <c r="C6" s="115"/>
      <c r="D6" s="115"/>
      <c r="E6" s="115"/>
      <c r="F6" s="115"/>
      <c r="G6" s="115"/>
      <c r="H6" s="115"/>
      <c r="I6" s="130"/>
      <c r="J6" s="130"/>
    </row>
    <row r="7" spans="1:11" ht="15">
      <c r="A7" s="710" t="s">
        <v>72</v>
      </c>
      <c r="B7" s="710" t="s">
        <v>73</v>
      </c>
      <c r="C7" s="710" t="s">
        <v>74</v>
      </c>
      <c r="D7" s="710" t="s">
        <v>156</v>
      </c>
      <c r="E7" s="710"/>
      <c r="F7" s="710"/>
      <c r="G7" s="710"/>
      <c r="H7" s="710"/>
      <c r="I7" s="713" t="s">
        <v>246</v>
      </c>
      <c r="J7" s="710" t="s">
        <v>75</v>
      </c>
      <c r="K7" s="710" t="s">
        <v>227</v>
      </c>
    </row>
    <row r="8" spans="1:19" ht="15">
      <c r="A8" s="710"/>
      <c r="B8" s="710"/>
      <c r="C8" s="710"/>
      <c r="D8" s="710" t="s">
        <v>77</v>
      </c>
      <c r="E8" s="710" t="s">
        <v>78</v>
      </c>
      <c r="F8" s="710"/>
      <c r="G8" s="710"/>
      <c r="H8" s="713" t="s">
        <v>79</v>
      </c>
      <c r="I8" s="714"/>
      <c r="J8" s="710"/>
      <c r="K8" s="710"/>
      <c r="R8" s="45"/>
      <c r="S8" s="45"/>
    </row>
    <row r="9" spans="1:11" ht="30">
      <c r="A9" s="710"/>
      <c r="B9" s="710"/>
      <c r="C9" s="710"/>
      <c r="D9" s="710"/>
      <c r="E9" s="347" t="s">
        <v>80</v>
      </c>
      <c r="F9" s="347" t="s">
        <v>81</v>
      </c>
      <c r="G9" s="347" t="s">
        <v>16</v>
      </c>
      <c r="H9" s="715"/>
      <c r="I9" s="715"/>
      <c r="J9" s="710"/>
      <c r="K9" s="710"/>
    </row>
    <row r="10" spans="1:11" s="47" customFormat="1" ht="15">
      <c r="A10" s="347">
        <v>1</v>
      </c>
      <c r="B10" s="347">
        <v>2</v>
      </c>
      <c r="C10" s="347">
        <v>3</v>
      </c>
      <c r="D10" s="347">
        <v>4</v>
      </c>
      <c r="E10" s="347">
        <v>5</v>
      </c>
      <c r="F10" s="347">
        <v>6</v>
      </c>
      <c r="G10" s="347">
        <v>7</v>
      </c>
      <c r="H10" s="347">
        <v>8</v>
      </c>
      <c r="I10" s="347">
        <v>9</v>
      </c>
      <c r="J10" s="347">
        <v>10</v>
      </c>
      <c r="K10" s="347">
        <v>11</v>
      </c>
    </row>
    <row r="11" spans="1:11" ht="16.5" customHeight="1">
      <c r="A11" s="48">
        <v>1</v>
      </c>
      <c r="B11" s="49" t="s">
        <v>716</v>
      </c>
      <c r="C11" s="346">
        <v>30</v>
      </c>
      <c r="D11" s="346">
        <v>1</v>
      </c>
      <c r="E11" s="346">
        <v>5</v>
      </c>
      <c r="F11" s="346">
        <v>5</v>
      </c>
      <c r="G11" s="346">
        <f>SUM(E11:F11)</f>
        <v>10</v>
      </c>
      <c r="H11" s="346">
        <f>D11+G11</f>
        <v>11</v>
      </c>
      <c r="I11" s="346">
        <v>19</v>
      </c>
      <c r="J11" s="346">
        <f>C11-H11</f>
        <v>19</v>
      </c>
      <c r="K11" s="435"/>
    </row>
    <row r="12" spans="1:11" ht="16.5" customHeight="1">
      <c r="A12" s="48">
        <v>2</v>
      </c>
      <c r="B12" s="49" t="s">
        <v>717</v>
      </c>
      <c r="C12" s="346">
        <v>31</v>
      </c>
      <c r="D12" s="346"/>
      <c r="E12" s="346">
        <v>4</v>
      </c>
      <c r="F12" s="346">
        <v>4</v>
      </c>
      <c r="G12" s="346">
        <f aca="true" t="shared" si="0" ref="G12:G22">SUM(E12:F12)</f>
        <v>8</v>
      </c>
      <c r="H12" s="346">
        <f aca="true" t="shared" si="1" ref="H12:H21">D12+G12</f>
        <v>8</v>
      </c>
      <c r="I12" s="346">
        <v>23</v>
      </c>
      <c r="J12" s="346">
        <f aca="true" t="shared" si="2" ref="J12:J22">C12-H12</f>
        <v>23</v>
      </c>
      <c r="K12" s="435"/>
    </row>
    <row r="13" spans="1:11" ht="16.5" customHeight="1">
      <c r="A13" s="48">
        <v>3</v>
      </c>
      <c r="B13" s="49" t="s">
        <v>718</v>
      </c>
      <c r="C13" s="346">
        <v>30</v>
      </c>
      <c r="D13" s="346"/>
      <c r="E13" s="346">
        <v>4</v>
      </c>
      <c r="F13" s="346">
        <v>6</v>
      </c>
      <c r="G13" s="346">
        <f t="shared" si="0"/>
        <v>10</v>
      </c>
      <c r="H13" s="346">
        <f t="shared" si="1"/>
        <v>10</v>
      </c>
      <c r="I13" s="346">
        <v>20</v>
      </c>
      <c r="J13" s="346">
        <f t="shared" si="2"/>
        <v>20</v>
      </c>
      <c r="K13" s="436"/>
    </row>
    <row r="14" spans="1:11" ht="16.5" customHeight="1">
      <c r="A14" s="48">
        <v>4</v>
      </c>
      <c r="B14" s="49" t="s">
        <v>719</v>
      </c>
      <c r="C14" s="346">
        <v>31</v>
      </c>
      <c r="D14" s="346"/>
      <c r="E14" s="346">
        <v>5</v>
      </c>
      <c r="F14" s="346">
        <v>5</v>
      </c>
      <c r="G14" s="346">
        <f t="shared" si="0"/>
        <v>10</v>
      </c>
      <c r="H14" s="346">
        <f t="shared" si="1"/>
        <v>10</v>
      </c>
      <c r="I14" s="346">
        <v>21</v>
      </c>
      <c r="J14" s="346">
        <f t="shared" si="2"/>
        <v>21</v>
      </c>
      <c r="K14" s="436"/>
    </row>
    <row r="15" spans="1:11" ht="16.5" customHeight="1">
      <c r="A15" s="48">
        <v>5</v>
      </c>
      <c r="B15" s="49" t="s">
        <v>720</v>
      </c>
      <c r="C15" s="346">
        <v>31</v>
      </c>
      <c r="D15" s="346"/>
      <c r="E15" s="346">
        <v>4</v>
      </c>
      <c r="F15" s="346">
        <v>6</v>
      </c>
      <c r="G15" s="346">
        <f t="shared" si="0"/>
        <v>10</v>
      </c>
      <c r="H15" s="346">
        <f t="shared" si="1"/>
        <v>10</v>
      </c>
      <c r="I15" s="346">
        <v>21</v>
      </c>
      <c r="J15" s="346">
        <f t="shared" si="2"/>
        <v>21</v>
      </c>
      <c r="K15" s="436"/>
    </row>
    <row r="16" spans="1:11" s="47" customFormat="1" ht="16.5" customHeight="1">
      <c r="A16" s="48">
        <v>6</v>
      </c>
      <c r="B16" s="49" t="s">
        <v>721</v>
      </c>
      <c r="C16" s="345">
        <v>30</v>
      </c>
      <c r="D16" s="345"/>
      <c r="E16" s="345">
        <v>5</v>
      </c>
      <c r="F16" s="345">
        <v>5</v>
      </c>
      <c r="G16" s="346">
        <f t="shared" si="0"/>
        <v>10</v>
      </c>
      <c r="H16" s="346">
        <f t="shared" si="1"/>
        <v>10</v>
      </c>
      <c r="I16" s="345">
        <v>20</v>
      </c>
      <c r="J16" s="346">
        <f t="shared" si="2"/>
        <v>20</v>
      </c>
      <c r="K16" s="436"/>
    </row>
    <row r="17" spans="1:11" s="47" customFormat="1" ht="16.5" customHeight="1">
      <c r="A17" s="48">
        <v>7</v>
      </c>
      <c r="B17" s="49" t="s">
        <v>722</v>
      </c>
      <c r="C17" s="345">
        <v>31</v>
      </c>
      <c r="D17" s="345"/>
      <c r="E17" s="345">
        <v>4</v>
      </c>
      <c r="F17" s="345">
        <v>6</v>
      </c>
      <c r="G17" s="346">
        <f t="shared" si="0"/>
        <v>10</v>
      </c>
      <c r="H17" s="346">
        <f t="shared" si="1"/>
        <v>10</v>
      </c>
      <c r="I17" s="345">
        <v>21</v>
      </c>
      <c r="J17" s="346">
        <f t="shared" si="2"/>
        <v>21</v>
      </c>
      <c r="K17" s="436"/>
    </row>
    <row r="18" spans="1:11" s="47" customFormat="1" ht="16.5" customHeight="1">
      <c r="A18" s="48">
        <v>8</v>
      </c>
      <c r="B18" s="49" t="s">
        <v>723</v>
      </c>
      <c r="C18" s="345">
        <v>30</v>
      </c>
      <c r="D18" s="345"/>
      <c r="E18" s="345">
        <v>4</v>
      </c>
      <c r="F18" s="345">
        <v>5</v>
      </c>
      <c r="G18" s="346">
        <f t="shared" si="0"/>
        <v>9</v>
      </c>
      <c r="H18" s="346">
        <f t="shared" si="1"/>
        <v>9</v>
      </c>
      <c r="I18" s="345">
        <v>21</v>
      </c>
      <c r="J18" s="346">
        <f t="shared" si="2"/>
        <v>21</v>
      </c>
      <c r="K18" s="436"/>
    </row>
    <row r="19" spans="1:11" s="47" customFormat="1" ht="16.5" customHeight="1">
      <c r="A19" s="48">
        <v>9</v>
      </c>
      <c r="B19" s="49" t="s">
        <v>724</v>
      </c>
      <c r="C19" s="345">
        <v>31</v>
      </c>
      <c r="D19" s="345">
        <v>8</v>
      </c>
      <c r="E19" s="345">
        <v>5</v>
      </c>
      <c r="F19" s="345">
        <v>8</v>
      </c>
      <c r="G19" s="346">
        <f t="shared" si="0"/>
        <v>13</v>
      </c>
      <c r="H19" s="346">
        <f t="shared" si="1"/>
        <v>21</v>
      </c>
      <c r="I19" s="345">
        <v>10</v>
      </c>
      <c r="J19" s="346">
        <f t="shared" si="2"/>
        <v>10</v>
      </c>
      <c r="K19" s="436"/>
    </row>
    <row r="20" spans="1:11" s="47" customFormat="1" ht="16.5" customHeight="1">
      <c r="A20" s="48">
        <v>10</v>
      </c>
      <c r="B20" s="49" t="s">
        <v>725</v>
      </c>
      <c r="C20" s="345">
        <v>31</v>
      </c>
      <c r="D20" s="345">
        <v>5</v>
      </c>
      <c r="E20" s="345">
        <v>4</v>
      </c>
      <c r="F20" s="345">
        <v>5</v>
      </c>
      <c r="G20" s="346">
        <f t="shared" si="0"/>
        <v>9</v>
      </c>
      <c r="H20" s="346">
        <f t="shared" si="1"/>
        <v>14</v>
      </c>
      <c r="I20" s="345">
        <v>17</v>
      </c>
      <c r="J20" s="346">
        <f t="shared" si="2"/>
        <v>17</v>
      </c>
      <c r="K20" s="436"/>
    </row>
    <row r="21" spans="1:11" s="47" customFormat="1" ht="16.5" customHeight="1">
      <c r="A21" s="48">
        <v>11</v>
      </c>
      <c r="B21" s="49" t="s">
        <v>726</v>
      </c>
      <c r="C21" s="345">
        <v>28</v>
      </c>
      <c r="D21" s="347">
        <v>1</v>
      </c>
      <c r="E21" s="347">
        <v>4</v>
      </c>
      <c r="F21" s="347">
        <v>4</v>
      </c>
      <c r="G21" s="346">
        <f t="shared" si="0"/>
        <v>8</v>
      </c>
      <c r="H21" s="346">
        <f t="shared" si="1"/>
        <v>9</v>
      </c>
      <c r="I21" s="347">
        <v>19</v>
      </c>
      <c r="J21" s="346">
        <f t="shared" si="2"/>
        <v>19</v>
      </c>
      <c r="K21" s="436"/>
    </row>
    <row r="22" spans="1:11" s="47" customFormat="1" ht="16.5" customHeight="1">
      <c r="A22" s="48">
        <v>12</v>
      </c>
      <c r="B22" s="49" t="s">
        <v>727</v>
      </c>
      <c r="C22" s="345">
        <v>31</v>
      </c>
      <c r="D22" s="347">
        <v>31</v>
      </c>
      <c r="E22" s="347">
        <v>5</v>
      </c>
      <c r="F22" s="347">
        <v>5</v>
      </c>
      <c r="G22" s="346">
        <f t="shared" si="0"/>
        <v>10</v>
      </c>
      <c r="H22" s="346">
        <v>31</v>
      </c>
      <c r="I22" s="347">
        <v>0</v>
      </c>
      <c r="J22" s="346">
        <f t="shared" si="2"/>
        <v>0</v>
      </c>
      <c r="K22" s="436"/>
    </row>
    <row r="23" spans="1:11" s="47" customFormat="1" ht="16.5" customHeight="1">
      <c r="A23" s="49"/>
      <c r="B23" s="50" t="s">
        <v>16</v>
      </c>
      <c r="C23" s="347">
        <v>365</v>
      </c>
      <c r="D23" s="347">
        <f aca="true" t="shared" si="3" ref="D23:J23">SUM(D11:D22)</f>
        <v>46</v>
      </c>
      <c r="E23" s="347">
        <f t="shared" si="3"/>
        <v>53</v>
      </c>
      <c r="F23" s="347">
        <f t="shared" si="3"/>
        <v>64</v>
      </c>
      <c r="G23" s="347">
        <f t="shared" si="3"/>
        <v>117</v>
      </c>
      <c r="H23" s="347">
        <f t="shared" si="3"/>
        <v>153</v>
      </c>
      <c r="I23" s="347">
        <f t="shared" si="3"/>
        <v>212</v>
      </c>
      <c r="J23" s="347">
        <f t="shared" si="3"/>
        <v>212</v>
      </c>
      <c r="K23" s="436"/>
    </row>
    <row r="24" spans="1:11" s="47" customFormat="1" ht="11.25" customHeight="1">
      <c r="A24" s="51"/>
      <c r="B24" s="52"/>
      <c r="C24" s="53"/>
      <c r="D24" s="51"/>
      <c r="E24" s="51"/>
      <c r="F24" s="51"/>
      <c r="G24" s="51"/>
      <c r="H24" s="51"/>
      <c r="I24" s="51"/>
      <c r="J24" s="51"/>
      <c r="K24" s="51"/>
    </row>
    <row r="25" spans="1:10" ht="15">
      <c r="A25" s="44" t="s">
        <v>104</v>
      </c>
      <c r="B25" s="44"/>
      <c r="C25" s="44"/>
      <c r="D25" s="44"/>
      <c r="E25" s="44"/>
      <c r="F25" s="44"/>
      <c r="G25" s="44"/>
      <c r="H25" s="44"/>
      <c r="I25" s="44"/>
      <c r="J25" s="44"/>
    </row>
    <row r="26" spans="1:10" ht="15">
      <c r="A26" s="44"/>
      <c r="B26" s="44"/>
      <c r="C26" s="44"/>
      <c r="D26" s="44"/>
      <c r="E26" s="44"/>
      <c r="F26" s="44"/>
      <c r="G26" s="44"/>
      <c r="H26" s="44"/>
      <c r="I26" s="44"/>
      <c r="J26" s="44"/>
    </row>
    <row r="27" spans="1:10" ht="15">
      <c r="A27" s="44"/>
      <c r="B27" s="44"/>
      <c r="C27" s="44"/>
      <c r="D27" s="44"/>
      <c r="E27" s="44"/>
      <c r="F27" s="44"/>
      <c r="G27" s="44"/>
      <c r="H27" s="44"/>
      <c r="I27" s="44"/>
      <c r="J27" s="44"/>
    </row>
    <row r="28" ht="14.25">
      <c r="C28" s="41" t="s">
        <v>11</v>
      </c>
    </row>
    <row r="29" spans="1:10" ht="12.75">
      <c r="A29" s="13" t="s">
        <v>19</v>
      </c>
      <c r="B29" s="13"/>
      <c r="C29" s="13"/>
      <c r="D29" s="13"/>
      <c r="E29" s="13"/>
      <c r="F29" s="13"/>
      <c r="J29" s="283" t="s">
        <v>902</v>
      </c>
    </row>
    <row r="30" ht="12.75">
      <c r="J30" s="283" t="s">
        <v>890</v>
      </c>
    </row>
    <row r="31" ht="12.75">
      <c r="J31" s="283" t="s">
        <v>892</v>
      </c>
    </row>
    <row r="32" ht="12.75">
      <c r="I32" s="27" t="s">
        <v>82</v>
      </c>
    </row>
  </sheetData>
  <sheetProtection/>
  <mergeCells count="15">
    <mergeCell ref="K7:K9"/>
    <mergeCell ref="H8:H9"/>
    <mergeCell ref="C1:H1"/>
    <mergeCell ref="A6:B6"/>
    <mergeCell ref="A3:K3"/>
    <mergeCell ref="A5:K5"/>
    <mergeCell ref="A2:K2"/>
    <mergeCell ref="A7:A9"/>
    <mergeCell ref="B7:B9"/>
    <mergeCell ref="C7:C9"/>
    <mergeCell ref="D7:H7"/>
    <mergeCell ref="J7:J9"/>
    <mergeCell ref="D8:D9"/>
    <mergeCell ref="E8:G8"/>
    <mergeCell ref="I7:I9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93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zoomScaleSheetLayoutView="100" zoomScalePageLayoutView="0" workbookViewId="0" topLeftCell="A1">
      <selection activeCell="G21" sqref="G21"/>
    </sheetView>
  </sheetViews>
  <sheetFormatPr defaultColWidth="9.140625" defaultRowHeight="12.75"/>
  <cols>
    <col min="1" max="1" width="5.57421875" style="232" customWidth="1"/>
    <col min="2" max="2" width="8.8515625" style="232" customWidth="1"/>
    <col min="3" max="3" width="10.28125" style="232" customWidth="1"/>
    <col min="4" max="4" width="8.421875" style="232" customWidth="1"/>
    <col min="5" max="6" width="9.8515625" style="232" customWidth="1"/>
    <col min="7" max="7" width="10.8515625" style="232" customWidth="1"/>
    <col min="8" max="8" width="12.8515625" style="232" customWidth="1"/>
    <col min="9" max="9" width="8.7109375" style="221" customWidth="1"/>
    <col min="10" max="11" width="8.00390625" style="221" customWidth="1"/>
    <col min="12" max="14" width="8.140625" style="221" customWidth="1"/>
    <col min="15" max="15" width="8.421875" style="221" customWidth="1"/>
    <col min="16" max="16" width="8.140625" style="221" customWidth="1"/>
    <col min="17" max="17" width="8.8515625" style="221" customWidth="1"/>
    <col min="18" max="18" width="8.140625" style="221" customWidth="1"/>
    <col min="19" max="16384" width="9.140625" style="221" customWidth="1"/>
  </cols>
  <sheetData>
    <row r="1" spans="7:18" ht="12.75" customHeight="1">
      <c r="G1" s="719"/>
      <c r="H1" s="719"/>
      <c r="I1" s="719"/>
      <c r="J1" s="232"/>
      <c r="K1" s="232"/>
      <c r="L1" s="232"/>
      <c r="M1" s="232"/>
      <c r="N1" s="232"/>
      <c r="O1" s="232"/>
      <c r="P1" s="232"/>
      <c r="Q1" s="721" t="s">
        <v>548</v>
      </c>
      <c r="R1" s="721"/>
    </row>
    <row r="2" spans="1:18" ht="15.75">
      <c r="A2" s="717" t="s">
        <v>0</v>
      </c>
      <c r="B2" s="717"/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7"/>
      <c r="Q2" s="717"/>
      <c r="R2" s="717"/>
    </row>
    <row r="3" spans="1:18" ht="18">
      <c r="A3" s="718" t="s">
        <v>651</v>
      </c>
      <c r="B3" s="718"/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O3" s="718"/>
      <c r="P3" s="718"/>
      <c r="Q3" s="718"/>
      <c r="R3" s="718"/>
    </row>
    <row r="4" spans="1:18" ht="12.75" customHeight="1">
      <c r="A4" s="716" t="s">
        <v>735</v>
      </c>
      <c r="B4" s="716"/>
      <c r="C4" s="716"/>
      <c r="D4" s="716"/>
      <c r="E4" s="716"/>
      <c r="F4" s="716"/>
      <c r="G4" s="716"/>
      <c r="H4" s="716"/>
      <c r="I4" s="716"/>
      <c r="J4" s="716"/>
      <c r="K4" s="716"/>
      <c r="L4" s="716"/>
      <c r="M4" s="716"/>
      <c r="N4" s="716"/>
      <c r="O4" s="716"/>
      <c r="P4" s="716"/>
      <c r="Q4" s="716"/>
      <c r="R4" s="716"/>
    </row>
    <row r="5" spans="1:18" s="222" customFormat="1" ht="7.5" customHeight="1">
      <c r="A5" s="716"/>
      <c r="B5" s="716"/>
      <c r="C5" s="716"/>
      <c r="D5" s="716"/>
      <c r="E5" s="716"/>
      <c r="F5" s="716"/>
      <c r="G5" s="716"/>
      <c r="H5" s="716"/>
      <c r="I5" s="716"/>
      <c r="J5" s="716"/>
      <c r="K5" s="716"/>
      <c r="L5" s="716"/>
      <c r="M5" s="716"/>
      <c r="N5" s="716"/>
      <c r="O5" s="716"/>
      <c r="P5" s="716"/>
      <c r="Q5" s="716"/>
      <c r="R5" s="716"/>
    </row>
    <row r="6" spans="1:18" ht="12.75">
      <c r="A6" s="720"/>
      <c r="B6" s="720"/>
      <c r="C6" s="720"/>
      <c r="D6" s="720"/>
      <c r="E6" s="720"/>
      <c r="F6" s="720"/>
      <c r="G6" s="720"/>
      <c r="H6" s="720"/>
      <c r="I6" s="720"/>
      <c r="J6" s="720"/>
      <c r="K6" s="720"/>
      <c r="L6" s="720"/>
      <c r="M6" s="720"/>
      <c r="N6" s="720"/>
      <c r="O6" s="720"/>
      <c r="P6" s="720"/>
      <c r="Q6" s="720"/>
      <c r="R6" s="720"/>
    </row>
    <row r="7" spans="1:18" ht="12.75">
      <c r="A7" s="727" t="s">
        <v>893</v>
      </c>
      <c r="B7" s="727"/>
      <c r="H7" s="233"/>
      <c r="I7" s="232"/>
      <c r="J7" s="232"/>
      <c r="K7" s="232"/>
      <c r="L7" s="723"/>
      <c r="M7" s="723"/>
      <c r="N7" s="723"/>
      <c r="O7" s="723"/>
      <c r="P7" s="723"/>
      <c r="Q7" s="723"/>
      <c r="R7" s="723"/>
    </row>
    <row r="8" spans="1:18" s="359" customFormat="1" ht="30.75" customHeight="1">
      <c r="A8" s="666" t="s">
        <v>2</v>
      </c>
      <c r="B8" s="666" t="s">
        <v>3</v>
      </c>
      <c r="C8" s="724" t="s">
        <v>500</v>
      </c>
      <c r="D8" s="725"/>
      <c r="E8" s="725"/>
      <c r="F8" s="725"/>
      <c r="G8" s="726"/>
      <c r="H8" s="728" t="s">
        <v>83</v>
      </c>
      <c r="I8" s="724" t="s">
        <v>897</v>
      </c>
      <c r="J8" s="725"/>
      <c r="K8" s="725"/>
      <c r="L8" s="726"/>
      <c r="M8" s="724" t="s">
        <v>729</v>
      </c>
      <c r="N8" s="725"/>
      <c r="O8" s="725"/>
      <c r="P8" s="725"/>
      <c r="Q8" s="725"/>
      <c r="R8" s="725"/>
    </row>
    <row r="9" spans="1:18" s="359" customFormat="1" ht="38.25">
      <c r="A9" s="666"/>
      <c r="B9" s="666"/>
      <c r="C9" s="360" t="s">
        <v>5</v>
      </c>
      <c r="D9" s="360" t="s">
        <v>6</v>
      </c>
      <c r="E9" s="360" t="s">
        <v>365</v>
      </c>
      <c r="F9" s="361" t="s">
        <v>98</v>
      </c>
      <c r="G9" s="361" t="s">
        <v>228</v>
      </c>
      <c r="H9" s="729"/>
      <c r="I9" s="360" t="s">
        <v>88</v>
      </c>
      <c r="J9" s="360" t="s">
        <v>18</v>
      </c>
      <c r="K9" s="360" t="s">
        <v>40</v>
      </c>
      <c r="L9" s="360" t="s">
        <v>835</v>
      </c>
      <c r="M9" s="360" t="s">
        <v>16</v>
      </c>
      <c r="N9" s="360" t="s">
        <v>883</v>
      </c>
      <c r="O9" s="360" t="s">
        <v>731</v>
      </c>
      <c r="P9" s="360" t="s">
        <v>732</v>
      </c>
      <c r="Q9" s="360" t="s">
        <v>733</v>
      </c>
      <c r="R9" s="360" t="s">
        <v>734</v>
      </c>
    </row>
    <row r="10" spans="1:18" s="362" customFormat="1" ht="12.75">
      <c r="A10" s="360">
        <v>1</v>
      </c>
      <c r="B10" s="360">
        <v>2</v>
      </c>
      <c r="C10" s="360">
        <v>3</v>
      </c>
      <c r="D10" s="360">
        <v>4</v>
      </c>
      <c r="E10" s="360">
        <v>5</v>
      </c>
      <c r="F10" s="360">
        <v>6</v>
      </c>
      <c r="G10" s="360">
        <v>7</v>
      </c>
      <c r="H10" s="360">
        <v>8</v>
      </c>
      <c r="I10" s="360">
        <v>9</v>
      </c>
      <c r="J10" s="360">
        <v>10</v>
      </c>
      <c r="K10" s="360">
        <v>11</v>
      </c>
      <c r="L10" s="360">
        <v>12</v>
      </c>
      <c r="M10" s="360">
        <v>13</v>
      </c>
      <c r="N10" s="360">
        <v>14</v>
      </c>
      <c r="O10" s="360">
        <v>15</v>
      </c>
      <c r="P10" s="360">
        <v>16</v>
      </c>
      <c r="Q10" s="360">
        <v>17</v>
      </c>
      <c r="R10" s="360">
        <v>18</v>
      </c>
    </row>
    <row r="11" spans="1:18" ht="12.75">
      <c r="A11" s="234">
        <v>1</v>
      </c>
      <c r="B11" s="235" t="s">
        <v>861</v>
      </c>
      <c r="C11" s="352">
        <v>14589</v>
      </c>
      <c r="D11" s="352">
        <v>2737.8275844675927</v>
      </c>
      <c r="E11" s="352">
        <v>0</v>
      </c>
      <c r="F11" s="352">
        <v>0</v>
      </c>
      <c r="G11" s="352">
        <f>SUM(C11:F11)</f>
        <v>17326.82758446759</v>
      </c>
      <c r="H11" s="353">
        <v>202</v>
      </c>
      <c r="I11" s="354">
        <f>SUM(J11:L11)</f>
        <v>350.00191720624537</v>
      </c>
      <c r="J11" s="324">
        <f>G11*H11*0.0001</f>
        <v>350.00191720624537</v>
      </c>
      <c r="K11" s="355">
        <v>0</v>
      </c>
      <c r="L11" s="355">
        <v>0</v>
      </c>
      <c r="M11" s="354">
        <f>SUM(N11:R11)</f>
        <v>70.00038344124907</v>
      </c>
      <c r="N11" s="354">
        <f>G11*H11*0.00002</f>
        <v>70.00038344124907</v>
      </c>
      <c r="O11" s="355">
        <v>0</v>
      </c>
      <c r="P11" s="355">
        <v>0</v>
      </c>
      <c r="Q11" s="355">
        <v>0</v>
      </c>
      <c r="R11" s="355">
        <v>0</v>
      </c>
    </row>
    <row r="12" spans="1:18" ht="12.75">
      <c r="A12" s="234">
        <v>2</v>
      </c>
      <c r="B12" s="235" t="s">
        <v>862</v>
      </c>
      <c r="C12" s="352">
        <v>8136.20536190571</v>
      </c>
      <c r="D12" s="352">
        <v>537.2618646939094</v>
      </c>
      <c r="E12" s="352">
        <v>0</v>
      </c>
      <c r="F12" s="352">
        <v>0</v>
      </c>
      <c r="G12" s="352">
        <f aca="true" t="shared" si="0" ref="G12:G18">SUM(C12:F12)</f>
        <v>8673.46722659962</v>
      </c>
      <c r="H12" s="353">
        <v>202</v>
      </c>
      <c r="I12" s="354">
        <f aca="true" t="shared" si="1" ref="I12:I18">SUM(J12:L12)</f>
        <v>175.20403797731234</v>
      </c>
      <c r="J12" s="324">
        <f aca="true" t="shared" si="2" ref="J12:J18">G12*H12*0.0001</f>
        <v>175.20403797731234</v>
      </c>
      <c r="K12" s="355">
        <v>0</v>
      </c>
      <c r="L12" s="355">
        <v>0</v>
      </c>
      <c r="M12" s="354">
        <f aca="true" t="shared" si="3" ref="M12:M18">SUM(N12:R12)</f>
        <v>35.04080759546247</v>
      </c>
      <c r="N12" s="354">
        <f aca="true" t="shared" si="4" ref="N12:N18">G12*H12*0.00002</f>
        <v>35.04080759546247</v>
      </c>
      <c r="O12" s="355">
        <v>0</v>
      </c>
      <c r="P12" s="355">
        <v>0</v>
      </c>
      <c r="Q12" s="355">
        <v>0</v>
      </c>
      <c r="R12" s="355">
        <v>0</v>
      </c>
    </row>
    <row r="13" spans="1:18" ht="12.75">
      <c r="A13" s="234">
        <v>3</v>
      </c>
      <c r="B13" s="235" t="s">
        <v>863</v>
      </c>
      <c r="C13" s="352">
        <v>6697.373929745993</v>
      </c>
      <c r="D13" s="352">
        <v>1157.32093456325</v>
      </c>
      <c r="E13" s="352">
        <v>0</v>
      </c>
      <c r="F13" s="352">
        <v>0</v>
      </c>
      <c r="G13" s="352">
        <f t="shared" si="0"/>
        <v>7854.694864309244</v>
      </c>
      <c r="H13" s="353">
        <v>202</v>
      </c>
      <c r="I13" s="354">
        <f t="shared" si="1"/>
        <v>158.66483625904675</v>
      </c>
      <c r="J13" s="324">
        <f t="shared" si="2"/>
        <v>158.66483625904675</v>
      </c>
      <c r="K13" s="355">
        <v>0</v>
      </c>
      <c r="L13" s="355">
        <v>0</v>
      </c>
      <c r="M13" s="354">
        <f t="shared" si="3"/>
        <v>31.73296725180935</v>
      </c>
      <c r="N13" s="354">
        <f t="shared" si="4"/>
        <v>31.73296725180935</v>
      </c>
      <c r="O13" s="355">
        <v>0</v>
      </c>
      <c r="P13" s="355">
        <v>0</v>
      </c>
      <c r="Q13" s="355">
        <v>0</v>
      </c>
      <c r="R13" s="355">
        <v>0</v>
      </c>
    </row>
    <row r="14" spans="1:18" ht="12.75">
      <c r="A14" s="234">
        <v>4</v>
      </c>
      <c r="B14" s="235" t="s">
        <v>864</v>
      </c>
      <c r="C14" s="352">
        <v>15204.326777048356</v>
      </c>
      <c r="D14" s="352">
        <v>2473.7964968526067</v>
      </c>
      <c r="E14" s="352">
        <v>0</v>
      </c>
      <c r="F14" s="352">
        <v>0</v>
      </c>
      <c r="G14" s="352">
        <f t="shared" si="0"/>
        <v>17678.123273900965</v>
      </c>
      <c r="H14" s="353">
        <v>202</v>
      </c>
      <c r="I14" s="354">
        <f t="shared" si="1"/>
        <v>357.0980901327995</v>
      </c>
      <c r="J14" s="324">
        <f t="shared" si="2"/>
        <v>357.0980901327995</v>
      </c>
      <c r="K14" s="355">
        <v>0</v>
      </c>
      <c r="L14" s="355">
        <v>0</v>
      </c>
      <c r="M14" s="354">
        <f t="shared" si="3"/>
        <v>71.4196180265599</v>
      </c>
      <c r="N14" s="354">
        <f t="shared" si="4"/>
        <v>71.4196180265599</v>
      </c>
      <c r="O14" s="355">
        <v>0</v>
      </c>
      <c r="P14" s="355">
        <v>0</v>
      </c>
      <c r="Q14" s="355">
        <v>0</v>
      </c>
      <c r="R14" s="355">
        <v>0</v>
      </c>
    </row>
    <row r="15" spans="1:18" ht="12.75">
      <c r="A15" s="234">
        <v>5</v>
      </c>
      <c r="B15" s="235" t="s">
        <v>865</v>
      </c>
      <c r="C15" s="352">
        <v>12124.270744522315</v>
      </c>
      <c r="D15" s="352">
        <v>6179.431412926351</v>
      </c>
      <c r="E15" s="352">
        <v>0</v>
      </c>
      <c r="F15" s="352">
        <v>0</v>
      </c>
      <c r="G15" s="352">
        <f>SUM(C15:F15)</f>
        <v>18303.702157448664</v>
      </c>
      <c r="H15" s="353">
        <v>202</v>
      </c>
      <c r="I15" s="354">
        <f t="shared" si="1"/>
        <v>369.73478358046304</v>
      </c>
      <c r="J15" s="324">
        <f t="shared" si="2"/>
        <v>369.73478358046304</v>
      </c>
      <c r="K15" s="355">
        <v>0</v>
      </c>
      <c r="L15" s="355">
        <v>0</v>
      </c>
      <c r="M15" s="354">
        <f t="shared" si="3"/>
        <v>73.9469567160926</v>
      </c>
      <c r="N15" s="354">
        <f t="shared" si="4"/>
        <v>73.9469567160926</v>
      </c>
      <c r="O15" s="355">
        <v>0</v>
      </c>
      <c r="P15" s="355">
        <v>0</v>
      </c>
      <c r="Q15" s="355">
        <v>0</v>
      </c>
      <c r="R15" s="355">
        <v>0</v>
      </c>
    </row>
    <row r="16" spans="1:18" ht="12.75">
      <c r="A16" s="234">
        <v>6</v>
      </c>
      <c r="B16" s="235" t="s">
        <v>866</v>
      </c>
      <c r="C16" s="352">
        <v>10741.557418092612</v>
      </c>
      <c r="D16" s="352">
        <v>0</v>
      </c>
      <c r="E16" s="352">
        <v>0</v>
      </c>
      <c r="F16" s="352">
        <v>0</v>
      </c>
      <c r="G16" s="352">
        <f>SUM(C16:F16)</f>
        <v>10741.557418092612</v>
      </c>
      <c r="H16" s="353">
        <v>202</v>
      </c>
      <c r="I16" s="354">
        <f t="shared" si="1"/>
        <v>216.97945984547079</v>
      </c>
      <c r="J16" s="324">
        <f t="shared" si="2"/>
        <v>216.97945984547079</v>
      </c>
      <c r="K16" s="355">
        <v>0</v>
      </c>
      <c r="L16" s="355">
        <v>0</v>
      </c>
      <c r="M16" s="354">
        <f t="shared" si="3"/>
        <v>43.39589196909416</v>
      </c>
      <c r="N16" s="354">
        <f t="shared" si="4"/>
        <v>43.39589196909416</v>
      </c>
      <c r="O16" s="355">
        <v>0</v>
      </c>
      <c r="P16" s="355">
        <v>0</v>
      </c>
      <c r="Q16" s="355">
        <v>0</v>
      </c>
      <c r="R16" s="355">
        <v>0</v>
      </c>
    </row>
    <row r="17" spans="1:18" ht="12.75">
      <c r="A17" s="234">
        <v>7</v>
      </c>
      <c r="B17" s="235" t="s">
        <v>867</v>
      </c>
      <c r="C17" s="352">
        <v>7306.39337225861</v>
      </c>
      <c r="D17" s="352">
        <v>282.4304665428599</v>
      </c>
      <c r="E17" s="352">
        <v>0</v>
      </c>
      <c r="F17" s="352">
        <v>0</v>
      </c>
      <c r="G17" s="352">
        <f t="shared" si="0"/>
        <v>7588.82383880147</v>
      </c>
      <c r="H17" s="353">
        <v>202</v>
      </c>
      <c r="I17" s="354">
        <f t="shared" si="1"/>
        <v>153.2942415437897</v>
      </c>
      <c r="J17" s="324">
        <f t="shared" si="2"/>
        <v>153.2942415437897</v>
      </c>
      <c r="K17" s="355">
        <v>0</v>
      </c>
      <c r="L17" s="355">
        <v>0</v>
      </c>
      <c r="M17" s="354">
        <f t="shared" si="3"/>
        <v>30.658848308757943</v>
      </c>
      <c r="N17" s="354">
        <f t="shared" si="4"/>
        <v>30.658848308757943</v>
      </c>
      <c r="O17" s="355">
        <v>0</v>
      </c>
      <c r="P17" s="355">
        <v>0</v>
      </c>
      <c r="Q17" s="355">
        <v>0</v>
      </c>
      <c r="R17" s="355">
        <v>0</v>
      </c>
    </row>
    <row r="18" spans="1:18" ht="12.75">
      <c r="A18" s="234">
        <v>8</v>
      </c>
      <c r="B18" s="235" t="s">
        <v>868</v>
      </c>
      <c r="C18" s="352">
        <v>1734.1414639520874</v>
      </c>
      <c r="D18" s="352">
        <v>2212.525316076801</v>
      </c>
      <c r="E18" s="352">
        <v>0</v>
      </c>
      <c r="F18" s="352">
        <v>0</v>
      </c>
      <c r="G18" s="352">
        <f t="shared" si="0"/>
        <v>3946.6667800288888</v>
      </c>
      <c r="H18" s="353">
        <v>202</v>
      </c>
      <c r="I18" s="354">
        <f t="shared" si="1"/>
        <v>79.72266895658356</v>
      </c>
      <c r="J18" s="324">
        <f t="shared" si="2"/>
        <v>79.72266895658356</v>
      </c>
      <c r="K18" s="355">
        <v>0</v>
      </c>
      <c r="L18" s="355">
        <v>0</v>
      </c>
      <c r="M18" s="354">
        <f t="shared" si="3"/>
        <v>15.944533791316712</v>
      </c>
      <c r="N18" s="354">
        <f t="shared" si="4"/>
        <v>15.944533791316712</v>
      </c>
      <c r="O18" s="355">
        <v>0</v>
      </c>
      <c r="P18" s="355">
        <v>0</v>
      </c>
      <c r="Q18" s="355">
        <v>0</v>
      </c>
      <c r="R18" s="355">
        <v>0</v>
      </c>
    </row>
    <row r="19" spans="1:18" ht="12.75">
      <c r="A19" s="236" t="s">
        <v>7</v>
      </c>
      <c r="B19" s="235"/>
      <c r="C19" s="356">
        <f>SUM(C11:C18)</f>
        <v>76533.26906752567</v>
      </c>
      <c r="D19" s="356">
        <f>SUM(D11:D18)</f>
        <v>15580.594076123372</v>
      </c>
      <c r="E19" s="356">
        <f aca="true" t="shared" si="5" ref="E19:R19">SUM(E11:E18)</f>
        <v>0</v>
      </c>
      <c r="F19" s="356">
        <f t="shared" si="5"/>
        <v>0</v>
      </c>
      <c r="G19" s="356">
        <f t="shared" si="5"/>
        <v>92113.86314364905</v>
      </c>
      <c r="H19" s="271"/>
      <c r="I19" s="357">
        <f t="shared" si="5"/>
        <v>1860.7000355017108</v>
      </c>
      <c r="J19" s="357">
        <f>SUM(J11:J18)</f>
        <v>1860.7000355017108</v>
      </c>
      <c r="K19" s="271">
        <f t="shared" si="5"/>
        <v>0</v>
      </c>
      <c r="L19" s="271">
        <f t="shared" si="5"/>
        <v>0</v>
      </c>
      <c r="M19" s="358">
        <f t="shared" si="5"/>
        <v>372.14000710034225</v>
      </c>
      <c r="N19" s="358">
        <f t="shared" si="5"/>
        <v>372.14000710034225</v>
      </c>
      <c r="O19" s="271">
        <f t="shared" si="5"/>
        <v>0</v>
      </c>
      <c r="P19" s="271">
        <f t="shared" si="5"/>
        <v>0</v>
      </c>
      <c r="Q19" s="271">
        <f t="shared" si="5"/>
        <v>0</v>
      </c>
      <c r="R19" s="271">
        <f t="shared" si="5"/>
        <v>0</v>
      </c>
    </row>
    <row r="20" spans="1:18" ht="12.75">
      <c r="A20" s="237"/>
      <c r="B20" s="237"/>
      <c r="C20" s="237"/>
      <c r="D20" s="237"/>
      <c r="E20" s="237"/>
      <c r="F20" s="237"/>
      <c r="G20" s="237"/>
      <c r="H20" s="237"/>
      <c r="I20" s="232"/>
      <c r="J20" s="232"/>
      <c r="K20" s="232"/>
      <c r="L20" s="232"/>
      <c r="M20" s="232"/>
      <c r="N20" s="232"/>
      <c r="O20" s="232"/>
      <c r="P20" s="232"/>
      <c r="Q20" s="232"/>
      <c r="R20" s="232"/>
    </row>
    <row r="21" spans="1:18" ht="12.75">
      <c r="A21" s="238" t="s">
        <v>8</v>
      </c>
      <c r="B21" s="239"/>
      <c r="C21" s="239"/>
      <c r="D21" s="237"/>
      <c r="E21" s="237"/>
      <c r="F21" s="237"/>
      <c r="G21" s="237"/>
      <c r="H21" s="237"/>
      <c r="I21" s="232"/>
      <c r="J21" s="232"/>
      <c r="K21" s="232"/>
      <c r="L21" s="232"/>
      <c r="M21" s="232"/>
      <c r="N21" s="232"/>
      <c r="O21" s="232"/>
      <c r="P21" s="232"/>
      <c r="Q21" s="232"/>
      <c r="R21" s="232"/>
    </row>
    <row r="22" spans="1:18" ht="12.75">
      <c r="A22" s="240" t="s">
        <v>9</v>
      </c>
      <c r="B22" s="240"/>
      <c r="C22" s="240"/>
      <c r="H22" s="486"/>
      <c r="I22" s="232"/>
      <c r="J22" s="232"/>
      <c r="K22" s="232"/>
      <c r="L22" s="232"/>
      <c r="M22" s="232"/>
      <c r="N22" s="232"/>
      <c r="O22" s="232"/>
      <c r="P22" s="232"/>
      <c r="Q22" s="232"/>
      <c r="R22" s="232"/>
    </row>
    <row r="23" spans="1:18" ht="12.75">
      <c r="A23" s="240" t="s">
        <v>10</v>
      </c>
      <c r="B23" s="240"/>
      <c r="C23" s="240"/>
      <c r="I23" s="232"/>
      <c r="J23" s="232"/>
      <c r="K23" s="232"/>
      <c r="L23" s="232"/>
      <c r="M23" s="232"/>
      <c r="N23" s="232"/>
      <c r="O23" s="232"/>
      <c r="P23" s="232"/>
      <c r="Q23" s="232"/>
      <c r="R23" s="232"/>
    </row>
    <row r="24" spans="1:18" ht="12.75">
      <c r="A24" s="240"/>
      <c r="B24" s="240"/>
      <c r="C24" s="240"/>
      <c r="I24" s="232"/>
      <c r="J24" s="232"/>
      <c r="K24" s="232"/>
      <c r="L24" s="232"/>
      <c r="M24" s="232"/>
      <c r="N24" s="232"/>
      <c r="O24" s="232"/>
      <c r="P24" s="232"/>
      <c r="Q24" s="232"/>
      <c r="R24" s="232"/>
    </row>
    <row r="25" spans="1:18" ht="12.75">
      <c r="A25" s="240"/>
      <c r="B25" s="240"/>
      <c r="C25" s="240"/>
      <c r="I25" s="232"/>
      <c r="J25" s="232"/>
      <c r="K25" s="232"/>
      <c r="L25" s="232"/>
      <c r="M25" s="232"/>
      <c r="N25" s="232"/>
      <c r="O25" s="232"/>
      <c r="P25" s="232"/>
      <c r="Q25" s="232"/>
      <c r="R25" s="232"/>
    </row>
    <row r="26" spans="1:18" ht="12.75">
      <c r="A26" s="240"/>
      <c r="B26" s="240"/>
      <c r="C26" s="240"/>
      <c r="I26" s="232"/>
      <c r="J26" s="232"/>
      <c r="K26" s="232"/>
      <c r="L26" s="232"/>
      <c r="M26" s="232"/>
      <c r="N26" s="232"/>
      <c r="O26" s="232"/>
      <c r="P26" s="232"/>
      <c r="Q26" s="232"/>
      <c r="R26" s="232"/>
    </row>
    <row r="27" spans="1:16" ht="12.75">
      <c r="A27" s="13" t="s">
        <v>19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P27" s="283" t="s">
        <v>902</v>
      </c>
    </row>
    <row r="28" ht="12.75">
      <c r="P28" s="283" t="s">
        <v>890</v>
      </c>
    </row>
    <row r="29" ht="12.75">
      <c r="P29" s="283" t="s">
        <v>892</v>
      </c>
    </row>
    <row r="30" ht="12.75">
      <c r="O30" s="27" t="s">
        <v>82</v>
      </c>
    </row>
    <row r="32" spans="1:18" ht="12.75">
      <c r="A32" s="722"/>
      <c r="B32" s="722"/>
      <c r="C32" s="722"/>
      <c r="D32" s="722"/>
      <c r="E32" s="722"/>
      <c r="F32" s="722"/>
      <c r="G32" s="722"/>
      <c r="H32" s="722"/>
      <c r="I32" s="722"/>
      <c r="J32" s="722"/>
      <c r="K32" s="722"/>
      <c r="L32" s="722"/>
      <c r="M32" s="722"/>
      <c r="N32" s="722"/>
      <c r="O32" s="722"/>
      <c r="P32" s="722"/>
      <c r="Q32" s="722"/>
      <c r="R32" s="722"/>
    </row>
  </sheetData>
  <sheetProtection/>
  <mergeCells count="15">
    <mergeCell ref="A32:R32"/>
    <mergeCell ref="L7:R7"/>
    <mergeCell ref="A8:A9"/>
    <mergeCell ref="B8:B9"/>
    <mergeCell ref="C8:G8"/>
    <mergeCell ref="A7:B7"/>
    <mergeCell ref="H8:H9"/>
    <mergeCell ref="I8:L8"/>
    <mergeCell ref="M8:R8"/>
    <mergeCell ref="A4:R5"/>
    <mergeCell ref="A2:R2"/>
    <mergeCell ref="A3:R3"/>
    <mergeCell ref="G1:I1"/>
    <mergeCell ref="A6:R6"/>
    <mergeCell ref="Q1:R1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84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zoomScaleSheetLayoutView="100" zoomScalePageLayoutView="0" workbookViewId="0" topLeftCell="A1">
      <selection activeCell="G19" sqref="G19"/>
    </sheetView>
  </sheetViews>
  <sheetFormatPr defaultColWidth="9.140625" defaultRowHeight="12.75"/>
  <cols>
    <col min="1" max="1" width="5.57421875" style="232" customWidth="1"/>
    <col min="2" max="2" width="8.8515625" style="232" customWidth="1"/>
    <col min="3" max="3" width="10.28125" style="232" customWidth="1"/>
    <col min="4" max="4" width="8.421875" style="232" customWidth="1"/>
    <col min="5" max="6" width="9.8515625" style="232" customWidth="1"/>
    <col min="7" max="7" width="10.8515625" style="232" customWidth="1"/>
    <col min="8" max="8" width="12.8515625" style="232" customWidth="1"/>
    <col min="9" max="9" width="8.7109375" style="221" customWidth="1"/>
    <col min="10" max="11" width="8.00390625" style="221" customWidth="1"/>
    <col min="12" max="14" width="8.140625" style="221" customWidth="1"/>
    <col min="15" max="15" width="8.421875" style="221" customWidth="1"/>
    <col min="16" max="16" width="8.140625" style="221" customWidth="1"/>
    <col min="17" max="17" width="8.8515625" style="221" customWidth="1"/>
    <col min="18" max="18" width="8.140625" style="221" customWidth="1"/>
    <col min="19" max="16384" width="9.140625" style="221" customWidth="1"/>
  </cols>
  <sheetData>
    <row r="1" spans="7:18" ht="12.75" customHeight="1">
      <c r="G1" s="719"/>
      <c r="H1" s="719"/>
      <c r="I1" s="719"/>
      <c r="J1" s="232"/>
      <c r="K1" s="232"/>
      <c r="L1" s="232"/>
      <c r="M1" s="232"/>
      <c r="N1" s="232"/>
      <c r="O1" s="232"/>
      <c r="P1" s="232"/>
      <c r="Q1" s="721" t="s">
        <v>549</v>
      </c>
      <c r="R1" s="721"/>
    </row>
    <row r="2" spans="1:18" ht="15.75">
      <c r="A2" s="717" t="s">
        <v>0</v>
      </c>
      <c r="B2" s="717"/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7"/>
      <c r="Q2" s="717"/>
      <c r="R2" s="717"/>
    </row>
    <row r="3" spans="1:18" ht="18">
      <c r="A3" s="718" t="s">
        <v>651</v>
      </c>
      <c r="B3" s="718"/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O3" s="718"/>
      <c r="P3" s="718"/>
      <c r="Q3" s="718"/>
      <c r="R3" s="718"/>
    </row>
    <row r="4" spans="1:18" ht="12.75" customHeight="1">
      <c r="A4" s="716" t="s">
        <v>737</v>
      </c>
      <c r="B4" s="716"/>
      <c r="C4" s="716"/>
      <c r="D4" s="716"/>
      <c r="E4" s="716"/>
      <c r="F4" s="716"/>
      <c r="G4" s="716"/>
      <c r="H4" s="716"/>
      <c r="I4" s="716"/>
      <c r="J4" s="716"/>
      <c r="K4" s="716"/>
      <c r="L4" s="716"/>
      <c r="M4" s="716"/>
      <c r="N4" s="716"/>
      <c r="O4" s="716"/>
      <c r="P4" s="716"/>
      <c r="Q4" s="716"/>
      <c r="R4" s="716"/>
    </row>
    <row r="5" spans="1:18" s="222" customFormat="1" ht="7.5" customHeight="1">
      <c r="A5" s="716"/>
      <c r="B5" s="716"/>
      <c r="C5" s="716"/>
      <c r="D5" s="716"/>
      <c r="E5" s="716"/>
      <c r="F5" s="716"/>
      <c r="G5" s="716"/>
      <c r="H5" s="716"/>
      <c r="I5" s="716"/>
      <c r="J5" s="716"/>
      <c r="K5" s="716"/>
      <c r="L5" s="716"/>
      <c r="M5" s="716"/>
      <c r="N5" s="716"/>
      <c r="O5" s="716"/>
      <c r="P5" s="716"/>
      <c r="Q5" s="716"/>
      <c r="R5" s="716"/>
    </row>
    <row r="6" spans="1:18" ht="12.75">
      <c r="A6" s="720"/>
      <c r="B6" s="720"/>
      <c r="C6" s="720"/>
      <c r="D6" s="720"/>
      <c r="E6" s="720"/>
      <c r="F6" s="720"/>
      <c r="G6" s="720"/>
      <c r="H6" s="720"/>
      <c r="I6" s="720"/>
      <c r="J6" s="720"/>
      <c r="K6" s="720"/>
      <c r="L6" s="720"/>
      <c r="M6" s="720"/>
      <c r="N6" s="720"/>
      <c r="O6" s="720"/>
      <c r="P6" s="720"/>
      <c r="Q6" s="720"/>
      <c r="R6" s="720"/>
    </row>
    <row r="7" spans="1:18" ht="12.75">
      <c r="A7" s="467" t="s">
        <v>893</v>
      </c>
      <c r="B7" s="467"/>
      <c r="H7" s="257"/>
      <c r="I7" s="232"/>
      <c r="J7" s="232"/>
      <c r="K7" s="232"/>
      <c r="L7" s="723"/>
      <c r="M7" s="723"/>
      <c r="N7" s="723"/>
      <c r="O7" s="723"/>
      <c r="P7" s="723"/>
      <c r="Q7" s="723"/>
      <c r="R7" s="723"/>
    </row>
    <row r="8" spans="1:18" s="359" customFormat="1" ht="32.25" customHeight="1">
      <c r="A8" s="666" t="s">
        <v>2</v>
      </c>
      <c r="B8" s="666" t="s">
        <v>3</v>
      </c>
      <c r="C8" s="724" t="s">
        <v>500</v>
      </c>
      <c r="D8" s="725"/>
      <c r="E8" s="725"/>
      <c r="F8" s="725"/>
      <c r="G8" s="726"/>
      <c r="H8" s="728" t="s">
        <v>83</v>
      </c>
      <c r="I8" s="724" t="s">
        <v>84</v>
      </c>
      <c r="J8" s="725"/>
      <c r="K8" s="725"/>
      <c r="L8" s="726"/>
      <c r="M8" s="724" t="s">
        <v>729</v>
      </c>
      <c r="N8" s="725"/>
      <c r="O8" s="725"/>
      <c r="P8" s="725"/>
      <c r="Q8" s="725"/>
      <c r="R8" s="725"/>
    </row>
    <row r="9" spans="1:18" s="359" customFormat="1" ht="38.25">
      <c r="A9" s="666"/>
      <c r="B9" s="666"/>
      <c r="C9" s="360" t="s">
        <v>5</v>
      </c>
      <c r="D9" s="360" t="s">
        <v>6</v>
      </c>
      <c r="E9" s="360" t="s">
        <v>365</v>
      </c>
      <c r="F9" s="361" t="s">
        <v>98</v>
      </c>
      <c r="G9" s="361" t="s">
        <v>228</v>
      </c>
      <c r="H9" s="729"/>
      <c r="I9" s="360" t="s">
        <v>88</v>
      </c>
      <c r="J9" s="360" t="s">
        <v>18</v>
      </c>
      <c r="K9" s="360" t="s">
        <v>40</v>
      </c>
      <c r="L9" s="360" t="s">
        <v>835</v>
      </c>
      <c r="M9" s="360" t="s">
        <v>16</v>
      </c>
      <c r="N9" s="360" t="s">
        <v>882</v>
      </c>
      <c r="O9" s="360" t="s">
        <v>731</v>
      </c>
      <c r="P9" s="360" t="s">
        <v>732</v>
      </c>
      <c r="Q9" s="360" t="s">
        <v>733</v>
      </c>
      <c r="R9" s="360" t="s">
        <v>734</v>
      </c>
    </row>
    <row r="10" spans="1:18" s="362" customFormat="1" ht="12.75">
      <c r="A10" s="360">
        <v>1</v>
      </c>
      <c r="B10" s="360">
        <v>2</v>
      </c>
      <c r="C10" s="360">
        <v>3</v>
      </c>
      <c r="D10" s="360">
        <v>4</v>
      </c>
      <c r="E10" s="360">
        <v>5</v>
      </c>
      <c r="F10" s="360">
        <v>6</v>
      </c>
      <c r="G10" s="360">
        <v>7</v>
      </c>
      <c r="H10" s="360">
        <v>8</v>
      </c>
      <c r="I10" s="360">
        <v>9</v>
      </c>
      <c r="J10" s="360">
        <v>10</v>
      </c>
      <c r="K10" s="360">
        <v>11</v>
      </c>
      <c r="L10" s="360">
        <v>12</v>
      </c>
      <c r="M10" s="360">
        <v>13</v>
      </c>
      <c r="N10" s="360">
        <v>14</v>
      </c>
      <c r="O10" s="360">
        <v>15</v>
      </c>
      <c r="P10" s="360">
        <v>16</v>
      </c>
      <c r="Q10" s="360">
        <v>17</v>
      </c>
      <c r="R10" s="360">
        <v>18</v>
      </c>
    </row>
    <row r="11" spans="1:18" ht="12.75">
      <c r="A11" s="234">
        <v>1</v>
      </c>
      <c r="B11" s="235" t="s">
        <v>861</v>
      </c>
      <c r="C11" s="352">
        <v>8287</v>
      </c>
      <c r="D11" s="352">
        <v>1127.890594089557</v>
      </c>
      <c r="E11" s="355">
        <v>0</v>
      </c>
      <c r="F11" s="355">
        <v>0</v>
      </c>
      <c r="G11" s="352">
        <f aca="true" t="shared" si="0" ref="G11:G18">SUM(C11:F11)</f>
        <v>9414.890594089557</v>
      </c>
      <c r="H11" s="353">
        <v>212</v>
      </c>
      <c r="I11" s="354">
        <f>SUM(J11:L11)</f>
        <v>299.3935208920479</v>
      </c>
      <c r="J11" s="324">
        <f>G11*H11*0.00015</f>
        <v>299.3935208920479</v>
      </c>
      <c r="K11" s="355">
        <v>0</v>
      </c>
      <c r="L11" s="355">
        <v>0</v>
      </c>
      <c r="M11" s="354">
        <f>SUM(N11:R11)</f>
        <v>59.87870417840958</v>
      </c>
      <c r="N11" s="354">
        <f>G11*H11*0.00003</f>
        <v>59.87870417840958</v>
      </c>
      <c r="O11" s="355">
        <v>0</v>
      </c>
      <c r="P11" s="355">
        <v>0</v>
      </c>
      <c r="Q11" s="355">
        <v>0</v>
      </c>
      <c r="R11" s="355">
        <v>0</v>
      </c>
    </row>
    <row r="12" spans="1:18" ht="12.75">
      <c r="A12" s="234">
        <v>2</v>
      </c>
      <c r="B12" s="235" t="s">
        <v>862</v>
      </c>
      <c r="C12" s="352">
        <v>4885.3827931289525</v>
      </c>
      <c r="D12" s="352">
        <v>158.89663906962002</v>
      </c>
      <c r="E12" s="355">
        <v>0</v>
      </c>
      <c r="F12" s="355">
        <v>0</v>
      </c>
      <c r="G12" s="352">
        <f t="shared" si="0"/>
        <v>5044.279432198572</v>
      </c>
      <c r="H12" s="353">
        <v>212</v>
      </c>
      <c r="I12" s="354">
        <f aca="true" t="shared" si="1" ref="I12:I18">SUM(J12:L12)</f>
        <v>160.40808594391459</v>
      </c>
      <c r="J12" s="324">
        <f aca="true" t="shared" si="2" ref="J12:J18">G12*H12*0.00015</f>
        <v>160.40808594391459</v>
      </c>
      <c r="K12" s="355">
        <v>0</v>
      </c>
      <c r="L12" s="355">
        <v>0</v>
      </c>
      <c r="M12" s="354">
        <f aca="true" t="shared" si="3" ref="M12:M18">SUM(N12:R12)</f>
        <v>32.08161718878292</v>
      </c>
      <c r="N12" s="354">
        <f aca="true" t="shared" si="4" ref="N12:N18">G12*H12*0.00003</f>
        <v>32.08161718878292</v>
      </c>
      <c r="O12" s="355">
        <v>0</v>
      </c>
      <c r="P12" s="355">
        <v>0</v>
      </c>
      <c r="Q12" s="355">
        <v>0</v>
      </c>
      <c r="R12" s="355">
        <v>0</v>
      </c>
    </row>
    <row r="13" spans="1:18" ht="12.75">
      <c r="A13" s="234">
        <v>3</v>
      </c>
      <c r="B13" s="235" t="s">
        <v>863</v>
      </c>
      <c r="C13" s="352">
        <v>2794.009110114359</v>
      </c>
      <c r="D13" s="352">
        <v>722.8419361143985</v>
      </c>
      <c r="E13" s="355">
        <v>0</v>
      </c>
      <c r="F13" s="355">
        <v>0</v>
      </c>
      <c r="G13" s="352">
        <f t="shared" si="0"/>
        <v>3516.8510462287577</v>
      </c>
      <c r="H13" s="353">
        <v>212</v>
      </c>
      <c r="I13" s="354">
        <f t="shared" si="1"/>
        <v>111.83586327007448</v>
      </c>
      <c r="J13" s="324">
        <f t="shared" si="2"/>
        <v>111.83586327007448</v>
      </c>
      <c r="K13" s="355">
        <v>0</v>
      </c>
      <c r="L13" s="355">
        <v>0</v>
      </c>
      <c r="M13" s="354">
        <f t="shared" si="3"/>
        <v>22.3671726540149</v>
      </c>
      <c r="N13" s="354">
        <f t="shared" si="4"/>
        <v>22.3671726540149</v>
      </c>
      <c r="O13" s="355">
        <v>0</v>
      </c>
      <c r="P13" s="355">
        <v>0</v>
      </c>
      <c r="Q13" s="355">
        <v>0</v>
      </c>
      <c r="R13" s="355">
        <v>0</v>
      </c>
    </row>
    <row r="14" spans="1:18" ht="12.75">
      <c r="A14" s="234">
        <v>4</v>
      </c>
      <c r="B14" s="235" t="s">
        <v>864</v>
      </c>
      <c r="C14" s="352">
        <v>5323.496647673512</v>
      </c>
      <c r="D14" s="352">
        <v>675.0810966252643</v>
      </c>
      <c r="E14" s="355">
        <v>0</v>
      </c>
      <c r="F14" s="355">
        <v>0</v>
      </c>
      <c r="G14" s="352">
        <f t="shared" si="0"/>
        <v>5998.577744298776</v>
      </c>
      <c r="H14" s="353">
        <v>212</v>
      </c>
      <c r="I14" s="354">
        <f t="shared" si="1"/>
        <v>190.75477226870106</v>
      </c>
      <c r="J14" s="324">
        <f t="shared" si="2"/>
        <v>190.75477226870106</v>
      </c>
      <c r="K14" s="355">
        <v>0</v>
      </c>
      <c r="L14" s="355">
        <v>0</v>
      </c>
      <c r="M14" s="354">
        <f t="shared" si="3"/>
        <v>38.15095445374022</v>
      </c>
      <c r="N14" s="354">
        <f t="shared" si="4"/>
        <v>38.15095445374022</v>
      </c>
      <c r="O14" s="355">
        <v>0</v>
      </c>
      <c r="P14" s="355">
        <v>0</v>
      </c>
      <c r="Q14" s="355">
        <v>0</v>
      </c>
      <c r="R14" s="355">
        <v>0</v>
      </c>
    </row>
    <row r="15" spans="1:18" ht="12.75">
      <c r="A15" s="234">
        <v>5</v>
      </c>
      <c r="B15" s="235" t="s">
        <v>865</v>
      </c>
      <c r="C15" s="352">
        <v>5712.01270736397</v>
      </c>
      <c r="D15" s="352">
        <v>2410.0854388363173</v>
      </c>
      <c r="E15" s="355">
        <v>0</v>
      </c>
      <c r="F15" s="355">
        <v>0</v>
      </c>
      <c r="G15" s="352">
        <f t="shared" si="0"/>
        <v>8122.098146200287</v>
      </c>
      <c r="H15" s="353">
        <v>212</v>
      </c>
      <c r="I15" s="354">
        <f t="shared" si="1"/>
        <v>258.28272104916914</v>
      </c>
      <c r="J15" s="324">
        <f t="shared" si="2"/>
        <v>258.28272104916914</v>
      </c>
      <c r="K15" s="355">
        <v>0</v>
      </c>
      <c r="L15" s="355">
        <v>0</v>
      </c>
      <c r="M15" s="354">
        <f t="shared" si="3"/>
        <v>51.65654420983383</v>
      </c>
      <c r="N15" s="354">
        <f t="shared" si="4"/>
        <v>51.65654420983383</v>
      </c>
      <c r="O15" s="355">
        <v>0</v>
      </c>
      <c r="P15" s="355">
        <v>0</v>
      </c>
      <c r="Q15" s="355">
        <v>0</v>
      </c>
      <c r="R15" s="355">
        <v>0</v>
      </c>
    </row>
    <row r="16" spans="1:18" ht="12.75">
      <c r="A16" s="234">
        <v>6</v>
      </c>
      <c r="B16" s="235" t="s">
        <v>866</v>
      </c>
      <c r="C16" s="352">
        <v>3643.60096641146</v>
      </c>
      <c r="D16" s="352">
        <v>343.5106532487739</v>
      </c>
      <c r="E16" s="355">
        <v>0</v>
      </c>
      <c r="F16" s="355">
        <v>0</v>
      </c>
      <c r="G16" s="352">
        <f t="shared" si="0"/>
        <v>3987.111619660234</v>
      </c>
      <c r="H16" s="353">
        <v>212</v>
      </c>
      <c r="I16" s="354">
        <f t="shared" si="1"/>
        <v>126.79014950519543</v>
      </c>
      <c r="J16" s="324">
        <f t="shared" si="2"/>
        <v>126.79014950519543</v>
      </c>
      <c r="K16" s="355">
        <v>0</v>
      </c>
      <c r="L16" s="355">
        <v>0</v>
      </c>
      <c r="M16" s="354">
        <f t="shared" si="3"/>
        <v>25.35802990103909</v>
      </c>
      <c r="N16" s="354">
        <f t="shared" si="4"/>
        <v>25.35802990103909</v>
      </c>
      <c r="O16" s="355">
        <v>0</v>
      </c>
      <c r="P16" s="355">
        <v>0</v>
      </c>
      <c r="Q16" s="355">
        <v>0</v>
      </c>
      <c r="R16" s="355">
        <v>0</v>
      </c>
    </row>
    <row r="17" spans="1:18" ht="12.75">
      <c r="A17" s="234">
        <v>7</v>
      </c>
      <c r="B17" s="235" t="s">
        <v>867</v>
      </c>
      <c r="C17" s="352">
        <v>2610.3135736176882</v>
      </c>
      <c r="D17" s="352">
        <v>0</v>
      </c>
      <c r="E17" s="355">
        <v>0</v>
      </c>
      <c r="F17" s="355">
        <v>0</v>
      </c>
      <c r="G17" s="352">
        <f t="shared" si="0"/>
        <v>2610.3135736176882</v>
      </c>
      <c r="H17" s="353">
        <v>212</v>
      </c>
      <c r="I17" s="354">
        <f t="shared" si="1"/>
        <v>83.00797164104247</v>
      </c>
      <c r="J17" s="324">
        <f t="shared" si="2"/>
        <v>83.00797164104247</v>
      </c>
      <c r="K17" s="355">
        <v>0</v>
      </c>
      <c r="L17" s="355">
        <v>0</v>
      </c>
      <c r="M17" s="354">
        <f t="shared" si="3"/>
        <v>16.601594328208495</v>
      </c>
      <c r="N17" s="354">
        <f t="shared" si="4"/>
        <v>16.601594328208495</v>
      </c>
      <c r="O17" s="355">
        <v>0</v>
      </c>
      <c r="P17" s="355">
        <v>0</v>
      </c>
      <c r="Q17" s="355">
        <v>0</v>
      </c>
      <c r="R17" s="355">
        <v>0</v>
      </c>
    </row>
    <row r="18" spans="1:18" ht="12.75">
      <c r="A18" s="234">
        <v>8</v>
      </c>
      <c r="B18" s="235" t="s">
        <v>868</v>
      </c>
      <c r="C18" s="352">
        <v>2387.123496774234</v>
      </c>
      <c r="D18" s="352">
        <v>254.4183180478887</v>
      </c>
      <c r="E18" s="355">
        <v>0</v>
      </c>
      <c r="F18" s="355">
        <v>0</v>
      </c>
      <c r="G18" s="352">
        <f t="shared" si="0"/>
        <v>2641.5418148221224</v>
      </c>
      <c r="H18" s="353">
        <v>212</v>
      </c>
      <c r="I18" s="354">
        <f t="shared" si="1"/>
        <v>84.00102971134349</v>
      </c>
      <c r="J18" s="324">
        <f t="shared" si="2"/>
        <v>84.00102971134349</v>
      </c>
      <c r="K18" s="355">
        <v>0</v>
      </c>
      <c r="L18" s="355">
        <v>0</v>
      </c>
      <c r="M18" s="354">
        <f t="shared" si="3"/>
        <v>16.8002059422687</v>
      </c>
      <c r="N18" s="354">
        <f t="shared" si="4"/>
        <v>16.8002059422687</v>
      </c>
      <c r="O18" s="355">
        <v>0</v>
      </c>
      <c r="P18" s="355">
        <v>0</v>
      </c>
      <c r="Q18" s="355">
        <v>0</v>
      </c>
      <c r="R18" s="355">
        <v>0</v>
      </c>
    </row>
    <row r="19" spans="1:18" ht="12.75">
      <c r="A19" s="236" t="s">
        <v>7</v>
      </c>
      <c r="B19" s="235"/>
      <c r="C19" s="356">
        <f>SUM(C11:C18)</f>
        <v>35642.93929508418</v>
      </c>
      <c r="D19" s="356">
        <f aca="true" t="shared" si="5" ref="D19:R19">SUM(D11:D18)</f>
        <v>5692.724676031819</v>
      </c>
      <c r="E19" s="356">
        <f t="shared" si="5"/>
        <v>0</v>
      </c>
      <c r="F19" s="356">
        <f t="shared" si="5"/>
        <v>0</v>
      </c>
      <c r="G19" s="356">
        <f t="shared" si="5"/>
        <v>41335.663971115995</v>
      </c>
      <c r="H19" s="356"/>
      <c r="I19" s="357">
        <f t="shared" si="5"/>
        <v>1314.4741142814887</v>
      </c>
      <c r="J19" s="357">
        <f t="shared" si="5"/>
        <v>1314.4741142814887</v>
      </c>
      <c r="K19" s="356">
        <f t="shared" si="5"/>
        <v>0</v>
      </c>
      <c r="L19" s="356">
        <f t="shared" si="5"/>
        <v>0</v>
      </c>
      <c r="M19" s="357">
        <f t="shared" si="5"/>
        <v>262.89482285629776</v>
      </c>
      <c r="N19" s="357">
        <f t="shared" si="5"/>
        <v>262.89482285629776</v>
      </c>
      <c r="O19" s="356">
        <f t="shared" si="5"/>
        <v>0</v>
      </c>
      <c r="P19" s="356">
        <f t="shared" si="5"/>
        <v>0</v>
      </c>
      <c r="Q19" s="356">
        <f t="shared" si="5"/>
        <v>0</v>
      </c>
      <c r="R19" s="356">
        <f t="shared" si="5"/>
        <v>0</v>
      </c>
    </row>
    <row r="20" spans="1:18" ht="12.75">
      <c r="A20" s="237"/>
      <c r="B20" s="237"/>
      <c r="C20" s="237"/>
      <c r="D20" s="237"/>
      <c r="E20" s="237"/>
      <c r="F20" s="237"/>
      <c r="G20" s="237"/>
      <c r="H20" s="237"/>
      <c r="I20" s="232"/>
      <c r="J20" s="232"/>
      <c r="K20" s="232"/>
      <c r="L20" s="232"/>
      <c r="M20" s="232"/>
      <c r="N20" s="232"/>
      <c r="O20" s="232"/>
      <c r="P20" s="232"/>
      <c r="Q20" s="232"/>
      <c r="R20" s="232"/>
    </row>
    <row r="21" spans="1:18" ht="12.75">
      <c r="A21" s="238" t="s">
        <v>8</v>
      </c>
      <c r="B21" s="239"/>
      <c r="C21" s="239"/>
      <c r="D21" s="237"/>
      <c r="E21" s="237"/>
      <c r="F21" s="237"/>
      <c r="G21" s="237"/>
      <c r="H21" s="237"/>
      <c r="I21" s="232"/>
      <c r="J21" s="232"/>
      <c r="K21" s="232"/>
      <c r="L21" s="232"/>
      <c r="M21" s="232"/>
      <c r="N21" s="232"/>
      <c r="O21" s="232"/>
      <c r="P21" s="232"/>
      <c r="Q21" s="232"/>
      <c r="R21" s="232"/>
    </row>
    <row r="22" spans="1:18" ht="12.75">
      <c r="A22" s="240" t="s">
        <v>9</v>
      </c>
      <c r="B22" s="240"/>
      <c r="C22" s="240"/>
      <c r="I22" s="232"/>
      <c r="J22" s="232"/>
      <c r="K22" s="232"/>
      <c r="L22" s="232"/>
      <c r="M22" s="232"/>
      <c r="N22" s="232"/>
      <c r="O22" s="232"/>
      <c r="P22" s="232"/>
      <c r="Q22" s="232"/>
      <c r="R22" s="232"/>
    </row>
    <row r="23" spans="1:18" ht="12.75">
      <c r="A23" s="240" t="s">
        <v>10</v>
      </c>
      <c r="B23" s="240"/>
      <c r="C23" s="240"/>
      <c r="I23" s="232"/>
      <c r="J23" s="232"/>
      <c r="K23" s="232"/>
      <c r="L23" s="232"/>
      <c r="M23" s="232"/>
      <c r="N23" s="232"/>
      <c r="O23" s="232"/>
      <c r="P23" s="232"/>
      <c r="Q23" s="232"/>
      <c r="R23" s="232"/>
    </row>
    <row r="24" spans="1:18" ht="12.75">
      <c r="A24" s="240"/>
      <c r="B24" s="240"/>
      <c r="C24" s="240"/>
      <c r="I24" s="232"/>
      <c r="J24" s="232"/>
      <c r="K24" s="232"/>
      <c r="L24" s="232"/>
      <c r="M24" s="232"/>
      <c r="N24" s="232"/>
      <c r="O24" s="232"/>
      <c r="P24" s="232"/>
      <c r="Q24" s="232"/>
      <c r="R24" s="232"/>
    </row>
    <row r="25" spans="1:18" ht="12.75">
      <c r="A25" s="240"/>
      <c r="B25" s="240"/>
      <c r="C25" s="240"/>
      <c r="I25" s="232"/>
      <c r="J25" s="232"/>
      <c r="K25" s="232"/>
      <c r="L25" s="232"/>
      <c r="M25" s="232"/>
      <c r="N25" s="232"/>
      <c r="O25" s="232"/>
      <c r="P25" s="232"/>
      <c r="Q25" s="232"/>
      <c r="R25" s="232"/>
    </row>
    <row r="26" spans="1:18" ht="12.75">
      <c r="A26" s="240"/>
      <c r="B26" s="240"/>
      <c r="C26" s="240"/>
      <c r="I26" s="232"/>
      <c r="J26" s="232"/>
      <c r="K26" s="232"/>
      <c r="L26" s="232"/>
      <c r="M26" s="232"/>
      <c r="N26" s="232"/>
      <c r="O26" s="232"/>
      <c r="P26" s="232"/>
      <c r="Q26" s="232"/>
      <c r="R26" s="232"/>
    </row>
    <row r="27" spans="1:16" ht="12.75">
      <c r="A27" s="13" t="s">
        <v>19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P27" s="283" t="s">
        <v>902</v>
      </c>
    </row>
    <row r="28" ht="12.75">
      <c r="P28" s="283" t="s">
        <v>890</v>
      </c>
    </row>
    <row r="29" ht="12.75">
      <c r="P29" s="283" t="s">
        <v>892</v>
      </c>
    </row>
    <row r="30" ht="12.75">
      <c r="O30" s="27" t="s">
        <v>82</v>
      </c>
    </row>
    <row r="32" spans="1:18" ht="12.75">
      <c r="A32" s="722"/>
      <c r="B32" s="722"/>
      <c r="C32" s="722"/>
      <c r="D32" s="722"/>
      <c r="E32" s="722"/>
      <c r="F32" s="722"/>
      <c r="G32" s="722"/>
      <c r="H32" s="722"/>
      <c r="I32" s="722"/>
      <c r="J32" s="722"/>
      <c r="K32" s="722"/>
      <c r="L32" s="722"/>
      <c r="M32" s="722"/>
      <c r="N32" s="722"/>
      <c r="O32" s="722"/>
      <c r="P32" s="722"/>
      <c r="Q32" s="722"/>
      <c r="R32" s="722"/>
    </row>
  </sheetData>
  <sheetProtection/>
  <mergeCells count="14">
    <mergeCell ref="I8:L8"/>
    <mergeCell ref="M8:R8"/>
    <mergeCell ref="G1:I1"/>
    <mergeCell ref="A2:R2"/>
    <mergeCell ref="A3:R3"/>
    <mergeCell ref="A4:R5"/>
    <mergeCell ref="A6:R6"/>
    <mergeCell ref="L7:R7"/>
    <mergeCell ref="A32:R32"/>
    <mergeCell ref="Q1:R1"/>
    <mergeCell ref="A8:A9"/>
    <mergeCell ref="B8:B9"/>
    <mergeCell ref="C8:G8"/>
    <mergeCell ref="H8:H9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84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57421875" style="232" customWidth="1"/>
    <col min="2" max="3" width="10.28125" style="232" customWidth="1"/>
    <col min="4" max="4" width="12.8515625" style="232" customWidth="1"/>
    <col min="5" max="5" width="8.7109375" style="221" customWidth="1"/>
    <col min="6" max="7" width="8.00390625" style="221" customWidth="1"/>
    <col min="8" max="10" width="8.140625" style="221" customWidth="1"/>
    <col min="11" max="11" width="8.421875" style="221" customWidth="1"/>
    <col min="12" max="12" width="8.140625" style="221" customWidth="1"/>
    <col min="13" max="13" width="8.8515625" style="221" customWidth="1"/>
    <col min="14" max="14" width="8.140625" style="221" customWidth="1"/>
    <col min="15" max="16384" width="9.140625" style="221" customWidth="1"/>
  </cols>
  <sheetData>
    <row r="1" spans="4:14" ht="12.75" customHeight="1">
      <c r="D1" s="719"/>
      <c r="E1" s="719"/>
      <c r="F1" s="232"/>
      <c r="G1" s="232"/>
      <c r="H1" s="232"/>
      <c r="I1" s="232"/>
      <c r="J1" s="232"/>
      <c r="K1" s="232"/>
      <c r="L1" s="232"/>
      <c r="M1" s="721" t="s">
        <v>550</v>
      </c>
      <c r="N1" s="721"/>
    </row>
    <row r="2" spans="1:14" ht="15.75">
      <c r="A2" s="717" t="s">
        <v>0</v>
      </c>
      <c r="B2" s="717"/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</row>
    <row r="3" spans="1:14" ht="18">
      <c r="A3" s="718" t="s">
        <v>651</v>
      </c>
      <c r="B3" s="718"/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</row>
    <row r="4" spans="1:14" ht="12.75" customHeight="1">
      <c r="A4" s="716" t="s">
        <v>738</v>
      </c>
      <c r="B4" s="716"/>
      <c r="C4" s="716"/>
      <c r="D4" s="716"/>
      <c r="E4" s="716"/>
      <c r="F4" s="716"/>
      <c r="G4" s="716"/>
      <c r="H4" s="716"/>
      <c r="I4" s="716"/>
      <c r="J4" s="716"/>
      <c r="K4" s="716"/>
      <c r="L4" s="716"/>
      <c r="M4" s="716"/>
      <c r="N4" s="716"/>
    </row>
    <row r="5" spans="1:14" s="222" customFormat="1" ht="7.5" customHeight="1">
      <c r="A5" s="716"/>
      <c r="B5" s="716"/>
      <c r="C5" s="716"/>
      <c r="D5" s="716"/>
      <c r="E5" s="716"/>
      <c r="F5" s="716"/>
      <c r="G5" s="716"/>
      <c r="H5" s="716"/>
      <c r="I5" s="716"/>
      <c r="J5" s="716"/>
      <c r="K5" s="716"/>
      <c r="L5" s="716"/>
      <c r="M5" s="716"/>
      <c r="N5" s="716"/>
    </row>
    <row r="6" spans="1:14" ht="12.75">
      <c r="A6" s="720"/>
      <c r="B6" s="720"/>
      <c r="C6" s="720"/>
      <c r="D6" s="720"/>
      <c r="E6" s="720"/>
      <c r="F6" s="720"/>
      <c r="G6" s="720"/>
      <c r="H6" s="720"/>
      <c r="I6" s="720"/>
      <c r="J6" s="720"/>
      <c r="K6" s="720"/>
      <c r="L6" s="720"/>
      <c r="M6" s="720"/>
      <c r="N6" s="720"/>
    </row>
    <row r="7" spans="1:14" ht="12.75">
      <c r="A7" s="467" t="s">
        <v>893</v>
      </c>
      <c r="B7" s="467"/>
      <c r="D7" s="257"/>
      <c r="E7" s="232"/>
      <c r="F7" s="232"/>
      <c r="G7" s="232"/>
      <c r="H7" s="723"/>
      <c r="I7" s="723"/>
      <c r="J7" s="723"/>
      <c r="K7" s="723"/>
      <c r="L7" s="723"/>
      <c r="M7" s="723"/>
      <c r="N7" s="723"/>
    </row>
    <row r="8" spans="1:14" ht="30.75" customHeight="1">
      <c r="A8" s="666" t="s">
        <v>2</v>
      </c>
      <c r="B8" s="666" t="s">
        <v>3</v>
      </c>
      <c r="C8" s="730" t="s">
        <v>500</v>
      </c>
      <c r="D8" s="728" t="s">
        <v>83</v>
      </c>
      <c r="E8" s="724" t="s">
        <v>84</v>
      </c>
      <c r="F8" s="725"/>
      <c r="G8" s="725"/>
      <c r="H8" s="726"/>
      <c r="I8" s="724" t="s">
        <v>729</v>
      </c>
      <c r="J8" s="725"/>
      <c r="K8" s="725"/>
      <c r="L8" s="725"/>
      <c r="M8" s="725"/>
      <c r="N8" s="725"/>
    </row>
    <row r="9" spans="1:14" ht="44.25" customHeight="1">
      <c r="A9" s="666"/>
      <c r="B9" s="666"/>
      <c r="C9" s="731"/>
      <c r="D9" s="729"/>
      <c r="E9" s="360" t="s">
        <v>88</v>
      </c>
      <c r="F9" s="360" t="s">
        <v>18</v>
      </c>
      <c r="G9" s="360" t="s">
        <v>40</v>
      </c>
      <c r="H9" s="360" t="s">
        <v>835</v>
      </c>
      <c r="I9" s="360" t="s">
        <v>16</v>
      </c>
      <c r="J9" s="360" t="s">
        <v>730</v>
      </c>
      <c r="K9" s="360" t="s">
        <v>731</v>
      </c>
      <c r="L9" s="360" t="s">
        <v>732</v>
      </c>
      <c r="M9" s="360" t="s">
        <v>733</v>
      </c>
      <c r="N9" s="360" t="s">
        <v>734</v>
      </c>
    </row>
    <row r="10" spans="1:14" s="223" customFormat="1" ht="12.75">
      <c r="A10" s="258">
        <v>1</v>
      </c>
      <c r="B10" s="258">
        <v>2</v>
      </c>
      <c r="C10" s="258">
        <v>3</v>
      </c>
      <c r="D10" s="258">
        <v>8</v>
      </c>
      <c r="E10" s="258">
        <v>9</v>
      </c>
      <c r="F10" s="258">
        <v>10</v>
      </c>
      <c r="G10" s="258">
        <v>11</v>
      </c>
      <c r="H10" s="258">
        <v>12</v>
      </c>
      <c r="I10" s="258">
        <v>13</v>
      </c>
      <c r="J10" s="258">
        <v>14</v>
      </c>
      <c r="K10" s="258">
        <v>15</v>
      </c>
      <c r="L10" s="258">
        <v>16</v>
      </c>
      <c r="M10" s="258">
        <v>17</v>
      </c>
      <c r="N10" s="258">
        <v>18</v>
      </c>
    </row>
    <row r="11" spans="1:14" ht="12.75">
      <c r="A11" s="234">
        <v>1</v>
      </c>
      <c r="B11" s="235" t="s">
        <v>861</v>
      </c>
      <c r="C11" s="355" t="s">
        <v>872</v>
      </c>
      <c r="D11" s="355" t="s">
        <v>872</v>
      </c>
      <c r="E11" s="355" t="s">
        <v>872</v>
      </c>
      <c r="F11" s="355" t="s">
        <v>872</v>
      </c>
      <c r="G11" s="355" t="s">
        <v>872</v>
      </c>
      <c r="H11" s="355" t="s">
        <v>872</v>
      </c>
      <c r="I11" s="355" t="s">
        <v>872</v>
      </c>
      <c r="J11" s="355" t="s">
        <v>872</v>
      </c>
      <c r="K11" s="355" t="s">
        <v>872</v>
      </c>
      <c r="L11" s="355" t="s">
        <v>872</v>
      </c>
      <c r="M11" s="355" t="s">
        <v>872</v>
      </c>
      <c r="N11" s="355" t="s">
        <v>872</v>
      </c>
    </row>
    <row r="12" spans="1:14" ht="12.75">
      <c r="A12" s="234">
        <v>2</v>
      </c>
      <c r="B12" s="235" t="s">
        <v>862</v>
      </c>
      <c r="C12" s="355" t="s">
        <v>872</v>
      </c>
      <c r="D12" s="355" t="s">
        <v>872</v>
      </c>
      <c r="E12" s="355" t="s">
        <v>872</v>
      </c>
      <c r="F12" s="355" t="s">
        <v>872</v>
      </c>
      <c r="G12" s="355" t="s">
        <v>872</v>
      </c>
      <c r="H12" s="355" t="s">
        <v>872</v>
      </c>
      <c r="I12" s="355" t="s">
        <v>872</v>
      </c>
      <c r="J12" s="355" t="s">
        <v>872</v>
      </c>
      <c r="K12" s="355" t="s">
        <v>872</v>
      </c>
      <c r="L12" s="355" t="s">
        <v>872</v>
      </c>
      <c r="M12" s="355" t="s">
        <v>872</v>
      </c>
      <c r="N12" s="355" t="s">
        <v>872</v>
      </c>
    </row>
    <row r="13" spans="1:14" ht="12.75">
      <c r="A13" s="234">
        <v>3</v>
      </c>
      <c r="B13" s="235" t="s">
        <v>863</v>
      </c>
      <c r="C13" s="355" t="s">
        <v>872</v>
      </c>
      <c r="D13" s="355" t="s">
        <v>872</v>
      </c>
      <c r="E13" s="355" t="s">
        <v>872</v>
      </c>
      <c r="F13" s="355" t="s">
        <v>872</v>
      </c>
      <c r="G13" s="355" t="s">
        <v>872</v>
      </c>
      <c r="H13" s="355" t="s">
        <v>872</v>
      </c>
      <c r="I13" s="355" t="s">
        <v>872</v>
      </c>
      <c r="J13" s="355" t="s">
        <v>872</v>
      </c>
      <c r="K13" s="355" t="s">
        <v>872</v>
      </c>
      <c r="L13" s="355" t="s">
        <v>872</v>
      </c>
      <c r="M13" s="355" t="s">
        <v>872</v>
      </c>
      <c r="N13" s="355" t="s">
        <v>872</v>
      </c>
    </row>
    <row r="14" spans="1:14" ht="12.75">
      <c r="A14" s="234">
        <v>4</v>
      </c>
      <c r="B14" s="235" t="s">
        <v>864</v>
      </c>
      <c r="C14" s="355" t="s">
        <v>872</v>
      </c>
      <c r="D14" s="355" t="s">
        <v>872</v>
      </c>
      <c r="E14" s="355" t="s">
        <v>872</v>
      </c>
      <c r="F14" s="355" t="s">
        <v>872</v>
      </c>
      <c r="G14" s="355" t="s">
        <v>872</v>
      </c>
      <c r="H14" s="355" t="s">
        <v>872</v>
      </c>
      <c r="I14" s="355" t="s">
        <v>872</v>
      </c>
      <c r="J14" s="355" t="s">
        <v>872</v>
      </c>
      <c r="K14" s="355" t="s">
        <v>872</v>
      </c>
      <c r="L14" s="355" t="s">
        <v>872</v>
      </c>
      <c r="M14" s="355" t="s">
        <v>872</v>
      </c>
      <c r="N14" s="355" t="s">
        <v>872</v>
      </c>
    </row>
    <row r="15" spans="1:14" ht="12.75">
      <c r="A15" s="234">
        <v>5</v>
      </c>
      <c r="B15" s="235" t="s">
        <v>865</v>
      </c>
      <c r="C15" s="355" t="s">
        <v>872</v>
      </c>
      <c r="D15" s="355" t="s">
        <v>872</v>
      </c>
      <c r="E15" s="355" t="s">
        <v>872</v>
      </c>
      <c r="F15" s="355" t="s">
        <v>872</v>
      </c>
      <c r="G15" s="355" t="s">
        <v>872</v>
      </c>
      <c r="H15" s="355" t="s">
        <v>872</v>
      </c>
      <c r="I15" s="355" t="s">
        <v>872</v>
      </c>
      <c r="J15" s="355" t="s">
        <v>872</v>
      </c>
      <c r="K15" s="355" t="s">
        <v>872</v>
      </c>
      <c r="L15" s="355" t="s">
        <v>872</v>
      </c>
      <c r="M15" s="355" t="s">
        <v>872</v>
      </c>
      <c r="N15" s="355" t="s">
        <v>872</v>
      </c>
    </row>
    <row r="16" spans="1:14" ht="12.75">
      <c r="A16" s="234">
        <v>6</v>
      </c>
      <c r="B16" s="235" t="s">
        <v>866</v>
      </c>
      <c r="C16" s="355" t="s">
        <v>872</v>
      </c>
      <c r="D16" s="355" t="s">
        <v>872</v>
      </c>
      <c r="E16" s="355" t="s">
        <v>872</v>
      </c>
      <c r="F16" s="355" t="s">
        <v>872</v>
      </c>
      <c r="G16" s="355" t="s">
        <v>872</v>
      </c>
      <c r="H16" s="355" t="s">
        <v>872</v>
      </c>
      <c r="I16" s="355" t="s">
        <v>872</v>
      </c>
      <c r="J16" s="355" t="s">
        <v>872</v>
      </c>
      <c r="K16" s="355" t="s">
        <v>872</v>
      </c>
      <c r="L16" s="355" t="s">
        <v>872</v>
      </c>
      <c r="M16" s="355" t="s">
        <v>872</v>
      </c>
      <c r="N16" s="355" t="s">
        <v>872</v>
      </c>
    </row>
    <row r="17" spans="1:14" ht="12.75">
      <c r="A17" s="234">
        <v>7</v>
      </c>
      <c r="B17" s="235" t="s">
        <v>867</v>
      </c>
      <c r="C17" s="355" t="s">
        <v>872</v>
      </c>
      <c r="D17" s="355" t="s">
        <v>872</v>
      </c>
      <c r="E17" s="355" t="s">
        <v>872</v>
      </c>
      <c r="F17" s="355" t="s">
        <v>872</v>
      </c>
      <c r="G17" s="355" t="s">
        <v>872</v>
      </c>
      <c r="H17" s="355" t="s">
        <v>872</v>
      </c>
      <c r="I17" s="355" t="s">
        <v>872</v>
      </c>
      <c r="J17" s="355" t="s">
        <v>872</v>
      </c>
      <c r="K17" s="355" t="s">
        <v>872</v>
      </c>
      <c r="L17" s="355" t="s">
        <v>872</v>
      </c>
      <c r="M17" s="355" t="s">
        <v>872</v>
      </c>
      <c r="N17" s="355" t="s">
        <v>872</v>
      </c>
    </row>
    <row r="18" spans="1:14" ht="12.75">
      <c r="A18" s="234">
        <v>8</v>
      </c>
      <c r="B18" s="235" t="s">
        <v>868</v>
      </c>
      <c r="C18" s="355" t="s">
        <v>872</v>
      </c>
      <c r="D18" s="355" t="s">
        <v>872</v>
      </c>
      <c r="E18" s="355" t="s">
        <v>872</v>
      </c>
      <c r="F18" s="355" t="s">
        <v>872</v>
      </c>
      <c r="G18" s="355" t="s">
        <v>872</v>
      </c>
      <c r="H18" s="355" t="s">
        <v>872</v>
      </c>
      <c r="I18" s="355" t="s">
        <v>872</v>
      </c>
      <c r="J18" s="355" t="s">
        <v>872</v>
      </c>
      <c r="K18" s="355" t="s">
        <v>872</v>
      </c>
      <c r="L18" s="355" t="s">
        <v>872</v>
      </c>
      <c r="M18" s="355" t="s">
        <v>872</v>
      </c>
      <c r="N18" s="355" t="s">
        <v>872</v>
      </c>
    </row>
    <row r="19" spans="1:14" ht="12.75">
      <c r="A19" s="236" t="s">
        <v>7</v>
      </c>
      <c r="B19" s="235"/>
      <c r="C19" s="355" t="s">
        <v>872</v>
      </c>
      <c r="D19" s="355" t="s">
        <v>872</v>
      </c>
      <c r="E19" s="355" t="s">
        <v>872</v>
      </c>
      <c r="F19" s="355" t="s">
        <v>872</v>
      </c>
      <c r="G19" s="355" t="s">
        <v>872</v>
      </c>
      <c r="H19" s="355" t="s">
        <v>872</v>
      </c>
      <c r="I19" s="355" t="s">
        <v>872</v>
      </c>
      <c r="J19" s="355" t="s">
        <v>872</v>
      </c>
      <c r="K19" s="355" t="s">
        <v>872</v>
      </c>
      <c r="L19" s="355" t="s">
        <v>872</v>
      </c>
      <c r="M19" s="355" t="s">
        <v>872</v>
      </c>
      <c r="N19" s="355" t="s">
        <v>872</v>
      </c>
    </row>
    <row r="20" spans="1:14" ht="12.75">
      <c r="A20" s="237"/>
      <c r="B20" s="237"/>
      <c r="C20" s="237"/>
      <c r="D20" s="237"/>
      <c r="E20" s="232"/>
      <c r="F20" s="232"/>
      <c r="G20" s="232"/>
      <c r="H20" s="232"/>
      <c r="I20" s="232"/>
      <c r="J20" s="232"/>
      <c r="K20" s="232"/>
      <c r="L20" s="232"/>
      <c r="M20" s="232"/>
      <c r="N20" s="232"/>
    </row>
    <row r="21" spans="1:14" ht="12.75">
      <c r="A21" s="238"/>
      <c r="B21" s="239"/>
      <c r="C21" s="239"/>
      <c r="D21" s="237"/>
      <c r="E21" s="232"/>
      <c r="F21" s="232"/>
      <c r="G21" s="232"/>
      <c r="H21" s="232"/>
      <c r="I21" s="232"/>
      <c r="J21" s="232"/>
      <c r="K21" s="232"/>
      <c r="L21" s="232"/>
      <c r="M21" s="232"/>
      <c r="N21" s="232"/>
    </row>
    <row r="22" spans="1:14" ht="12.75">
      <c r="A22" s="240"/>
      <c r="B22" s="240"/>
      <c r="C22" s="240"/>
      <c r="E22" s="232"/>
      <c r="F22" s="232"/>
      <c r="G22" s="232"/>
      <c r="H22" s="232"/>
      <c r="I22" s="232"/>
      <c r="J22" s="232"/>
      <c r="K22" s="232"/>
      <c r="L22" s="232"/>
      <c r="M22" s="232"/>
      <c r="N22" s="232"/>
    </row>
    <row r="23" spans="1:14" ht="12.75">
      <c r="A23" s="240"/>
      <c r="B23" s="240"/>
      <c r="C23" s="240"/>
      <c r="E23" s="232"/>
      <c r="F23" s="232"/>
      <c r="G23" s="232"/>
      <c r="H23" s="232"/>
      <c r="I23" s="232"/>
      <c r="J23" s="232"/>
      <c r="K23" s="232"/>
      <c r="L23" s="232"/>
      <c r="M23" s="232"/>
      <c r="N23" s="232"/>
    </row>
    <row r="24" spans="1:14" ht="12.75">
      <c r="A24" s="240"/>
      <c r="B24" s="240"/>
      <c r="C24" s="240"/>
      <c r="E24" s="232"/>
      <c r="F24" s="232"/>
      <c r="G24" s="232"/>
      <c r="H24" s="232"/>
      <c r="I24" s="232"/>
      <c r="J24" s="232"/>
      <c r="K24" s="232"/>
      <c r="L24" s="232"/>
      <c r="M24" s="232"/>
      <c r="N24" s="232"/>
    </row>
    <row r="25" spans="1:14" ht="12.75">
      <c r="A25" s="240"/>
      <c r="B25" s="240"/>
      <c r="C25" s="240"/>
      <c r="E25" s="232"/>
      <c r="F25" s="232"/>
      <c r="G25" s="232"/>
      <c r="H25" s="232"/>
      <c r="I25" s="232"/>
      <c r="J25" s="232"/>
      <c r="K25" s="232"/>
      <c r="L25" s="232"/>
      <c r="M25" s="232"/>
      <c r="N25" s="232"/>
    </row>
    <row r="26" spans="1:12" ht="12.75">
      <c r="A26" s="13" t="s">
        <v>19</v>
      </c>
      <c r="B26" s="13"/>
      <c r="C26" s="13"/>
      <c r="D26" s="13"/>
      <c r="E26" s="13"/>
      <c r="F26" s="13"/>
      <c r="G26" s="13"/>
      <c r="H26" s="13"/>
      <c r="L26" s="283" t="s">
        <v>902</v>
      </c>
    </row>
    <row r="27" ht="12.75">
      <c r="L27" s="283" t="s">
        <v>890</v>
      </c>
    </row>
    <row r="28" ht="12.75">
      <c r="L28" s="283" t="s">
        <v>892</v>
      </c>
    </row>
    <row r="29" ht="12.75">
      <c r="K29" s="27" t="s">
        <v>82</v>
      </c>
    </row>
    <row r="30" spans="2:4" ht="12.75">
      <c r="B30" s="221"/>
      <c r="C30" s="221"/>
      <c r="D30" s="221"/>
    </row>
    <row r="31" spans="1:14" ht="12.75">
      <c r="A31" s="722"/>
      <c r="B31" s="722"/>
      <c r="C31" s="722"/>
      <c r="D31" s="722"/>
      <c r="E31" s="722"/>
      <c r="F31" s="722"/>
      <c r="G31" s="722"/>
      <c r="H31" s="722"/>
      <c r="I31" s="722"/>
      <c r="J31" s="722"/>
      <c r="K31" s="722"/>
      <c r="L31" s="722"/>
      <c r="M31" s="722"/>
      <c r="N31" s="722"/>
    </row>
  </sheetData>
  <sheetProtection/>
  <mergeCells count="14">
    <mergeCell ref="A31:N31"/>
    <mergeCell ref="C8:C9"/>
    <mergeCell ref="H7:N7"/>
    <mergeCell ref="A8:A9"/>
    <mergeCell ref="B8:B9"/>
    <mergeCell ref="D8:D9"/>
    <mergeCell ref="E8:H8"/>
    <mergeCell ref="I8:N8"/>
    <mergeCell ref="A6:N6"/>
    <mergeCell ref="D1:E1"/>
    <mergeCell ref="M1:N1"/>
    <mergeCell ref="A2:N2"/>
    <mergeCell ref="A3:N3"/>
    <mergeCell ref="A4:N5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zoomScale="85" zoomScaleNormal="85" zoomScaleSheetLayoutView="80" zoomScalePageLayoutView="0" workbookViewId="0" topLeftCell="C1">
      <selection activeCell="E21" sqref="E21"/>
    </sheetView>
  </sheetViews>
  <sheetFormatPr defaultColWidth="9.140625" defaultRowHeight="12.75"/>
  <cols>
    <col min="1" max="1" width="7.28125" style="163" customWidth="1"/>
    <col min="2" max="2" width="26.00390625" style="163" customWidth="1"/>
    <col min="3" max="5" width="8.28125" style="163" customWidth="1"/>
    <col min="6" max="6" width="12.8515625" style="163" customWidth="1"/>
    <col min="7" max="9" width="10.7109375" style="163" customWidth="1"/>
    <col min="10" max="10" width="11.140625" style="163" customWidth="1"/>
    <col min="11" max="13" width="9.140625" style="163" customWidth="1"/>
    <col min="14" max="14" width="11.140625" style="163" customWidth="1"/>
    <col min="15" max="17" width="9.140625" style="163" customWidth="1"/>
    <col min="18" max="18" width="11.140625" style="163" customWidth="1"/>
    <col min="19" max="20" width="8.8515625" style="163" customWidth="1"/>
    <col min="21" max="21" width="11.140625" style="163" customWidth="1"/>
    <col min="22" max="22" width="12.57421875" style="163" customWidth="1"/>
    <col min="23" max="16384" width="9.140625" style="163" customWidth="1"/>
  </cols>
  <sheetData>
    <row r="1" ht="15">
      <c r="V1" s="164" t="s">
        <v>555</v>
      </c>
    </row>
    <row r="2" spans="1:22" ht="15.75">
      <c r="A2" s="559" t="s">
        <v>0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559"/>
      <c r="T2" s="559"/>
      <c r="U2" s="559"/>
      <c r="V2" s="559"/>
    </row>
    <row r="3" spans="1:24" ht="20.25">
      <c r="A3" s="560" t="s">
        <v>651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  <c r="P3" s="560"/>
      <c r="Q3" s="560"/>
      <c r="R3" s="560"/>
      <c r="S3" s="560"/>
      <c r="T3" s="560"/>
      <c r="U3" s="560"/>
      <c r="V3" s="560"/>
      <c r="W3" s="113"/>
      <c r="X3" s="113"/>
    </row>
    <row r="4" spans="3:22" ht="18"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</row>
    <row r="5" spans="1:22" ht="15.75">
      <c r="A5" s="561" t="s">
        <v>654</v>
      </c>
      <c r="B5" s="561"/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  <c r="Q5" s="561"/>
      <c r="R5" s="561"/>
      <c r="S5" s="561"/>
      <c r="T5" s="561"/>
      <c r="U5" s="561"/>
      <c r="V5" s="561"/>
    </row>
    <row r="6" spans="11:21" ht="15">
      <c r="K6" s="77"/>
      <c r="L6" s="77"/>
      <c r="M6" s="77"/>
      <c r="N6" s="77"/>
      <c r="O6" s="77"/>
      <c r="P6" s="77"/>
      <c r="Q6" s="77"/>
      <c r="R6" s="77"/>
      <c r="U6" s="395" t="s">
        <v>257</v>
      </c>
    </row>
    <row r="7" spans="1:22" ht="12.75">
      <c r="A7" s="572" t="s">
        <v>889</v>
      </c>
      <c r="B7" s="572"/>
      <c r="O7" s="573" t="s">
        <v>818</v>
      </c>
      <c r="P7" s="573"/>
      <c r="Q7" s="573"/>
      <c r="R7" s="573"/>
      <c r="S7" s="573"/>
      <c r="T7" s="573"/>
      <c r="U7" s="573"/>
      <c r="V7" s="573"/>
    </row>
    <row r="8" spans="1:22" ht="15">
      <c r="A8" s="571" t="s">
        <v>2</v>
      </c>
      <c r="B8" s="571" t="s">
        <v>146</v>
      </c>
      <c r="C8" s="571" t="s">
        <v>147</v>
      </c>
      <c r="D8" s="571"/>
      <c r="E8" s="571"/>
      <c r="F8" s="571" t="s">
        <v>148</v>
      </c>
      <c r="G8" s="571" t="s">
        <v>176</v>
      </c>
      <c r="H8" s="571"/>
      <c r="I8" s="571"/>
      <c r="J8" s="571"/>
      <c r="K8" s="571"/>
      <c r="L8" s="571"/>
      <c r="M8" s="571"/>
      <c r="N8" s="571"/>
      <c r="O8" s="571" t="s">
        <v>177</v>
      </c>
      <c r="P8" s="571"/>
      <c r="Q8" s="571"/>
      <c r="R8" s="571"/>
      <c r="S8" s="571"/>
      <c r="T8" s="571"/>
      <c r="U8" s="571"/>
      <c r="V8" s="571"/>
    </row>
    <row r="9" spans="1:22" ht="15">
      <c r="A9" s="571"/>
      <c r="B9" s="571"/>
      <c r="C9" s="571" t="s">
        <v>258</v>
      </c>
      <c r="D9" s="571" t="s">
        <v>41</v>
      </c>
      <c r="E9" s="571" t="s">
        <v>42</v>
      </c>
      <c r="F9" s="571"/>
      <c r="G9" s="571" t="s">
        <v>178</v>
      </c>
      <c r="H9" s="571"/>
      <c r="I9" s="571"/>
      <c r="J9" s="571"/>
      <c r="K9" s="571" t="s">
        <v>162</v>
      </c>
      <c r="L9" s="571"/>
      <c r="M9" s="571"/>
      <c r="N9" s="571"/>
      <c r="O9" s="571" t="s">
        <v>149</v>
      </c>
      <c r="P9" s="571"/>
      <c r="Q9" s="571"/>
      <c r="R9" s="571"/>
      <c r="S9" s="571" t="s">
        <v>161</v>
      </c>
      <c r="T9" s="571"/>
      <c r="U9" s="571"/>
      <c r="V9" s="571"/>
    </row>
    <row r="10" spans="1:22" ht="12.75">
      <c r="A10" s="571"/>
      <c r="B10" s="571"/>
      <c r="C10" s="571"/>
      <c r="D10" s="571"/>
      <c r="E10" s="571"/>
      <c r="F10" s="571"/>
      <c r="G10" s="565" t="s">
        <v>150</v>
      </c>
      <c r="H10" s="566"/>
      <c r="I10" s="567"/>
      <c r="J10" s="562" t="s">
        <v>151</v>
      </c>
      <c r="K10" s="565" t="s">
        <v>150</v>
      </c>
      <c r="L10" s="566"/>
      <c r="M10" s="567"/>
      <c r="N10" s="562" t="s">
        <v>151</v>
      </c>
      <c r="O10" s="565" t="s">
        <v>150</v>
      </c>
      <c r="P10" s="566"/>
      <c r="Q10" s="567"/>
      <c r="R10" s="562" t="s">
        <v>151</v>
      </c>
      <c r="S10" s="565" t="s">
        <v>150</v>
      </c>
      <c r="T10" s="566"/>
      <c r="U10" s="567"/>
      <c r="V10" s="562" t="s">
        <v>151</v>
      </c>
    </row>
    <row r="11" spans="1:22" ht="15" customHeight="1">
      <c r="A11" s="571"/>
      <c r="B11" s="571"/>
      <c r="C11" s="571"/>
      <c r="D11" s="571"/>
      <c r="E11" s="571"/>
      <c r="F11" s="571"/>
      <c r="G11" s="568"/>
      <c r="H11" s="569"/>
      <c r="I11" s="570"/>
      <c r="J11" s="563"/>
      <c r="K11" s="568"/>
      <c r="L11" s="569"/>
      <c r="M11" s="570"/>
      <c r="N11" s="563"/>
      <c r="O11" s="568"/>
      <c r="P11" s="569"/>
      <c r="Q11" s="570"/>
      <c r="R11" s="563"/>
      <c r="S11" s="568"/>
      <c r="T11" s="569"/>
      <c r="U11" s="570"/>
      <c r="V11" s="563"/>
    </row>
    <row r="12" spans="1:22" ht="15">
      <c r="A12" s="571"/>
      <c r="B12" s="571"/>
      <c r="C12" s="571"/>
      <c r="D12" s="571"/>
      <c r="E12" s="571"/>
      <c r="F12" s="571"/>
      <c r="G12" s="166" t="s">
        <v>258</v>
      </c>
      <c r="H12" s="166" t="s">
        <v>41</v>
      </c>
      <c r="I12" s="167" t="s">
        <v>42</v>
      </c>
      <c r="J12" s="564"/>
      <c r="K12" s="166" t="s">
        <v>258</v>
      </c>
      <c r="L12" s="166" t="s">
        <v>41</v>
      </c>
      <c r="M12" s="166" t="s">
        <v>42</v>
      </c>
      <c r="N12" s="564"/>
      <c r="O12" s="166" t="s">
        <v>258</v>
      </c>
      <c r="P12" s="166" t="s">
        <v>41</v>
      </c>
      <c r="Q12" s="166" t="s">
        <v>42</v>
      </c>
      <c r="R12" s="564"/>
      <c r="S12" s="166" t="s">
        <v>258</v>
      </c>
      <c r="T12" s="166" t="s">
        <v>41</v>
      </c>
      <c r="U12" s="166" t="s">
        <v>42</v>
      </c>
      <c r="V12" s="564"/>
    </row>
    <row r="13" spans="1:22" ht="15">
      <c r="A13" s="166">
        <v>1</v>
      </c>
      <c r="B13" s="166">
        <v>2</v>
      </c>
      <c r="C13" s="166">
        <v>3</v>
      </c>
      <c r="D13" s="166">
        <v>4</v>
      </c>
      <c r="E13" s="166">
        <v>5</v>
      </c>
      <c r="F13" s="166">
        <v>6</v>
      </c>
      <c r="G13" s="166">
        <v>7</v>
      </c>
      <c r="H13" s="166">
        <v>8</v>
      </c>
      <c r="I13" s="166">
        <v>9</v>
      </c>
      <c r="J13" s="166">
        <v>10</v>
      </c>
      <c r="K13" s="166">
        <v>11</v>
      </c>
      <c r="L13" s="166">
        <v>12</v>
      </c>
      <c r="M13" s="166">
        <v>13</v>
      </c>
      <c r="N13" s="166">
        <v>14</v>
      </c>
      <c r="O13" s="166">
        <v>15</v>
      </c>
      <c r="P13" s="166">
        <v>16</v>
      </c>
      <c r="Q13" s="166">
        <v>17</v>
      </c>
      <c r="R13" s="166">
        <v>18</v>
      </c>
      <c r="S13" s="166">
        <v>19</v>
      </c>
      <c r="T13" s="166">
        <v>20</v>
      </c>
      <c r="U13" s="166">
        <v>21</v>
      </c>
      <c r="V13" s="166">
        <v>22</v>
      </c>
    </row>
    <row r="14" spans="1:22" ht="15">
      <c r="A14" s="574" t="s">
        <v>210</v>
      </c>
      <c r="B14" s="575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</row>
    <row r="15" spans="1:22" s="344" customFormat="1" ht="21.75" customHeight="1">
      <c r="A15" s="166">
        <v>1</v>
      </c>
      <c r="B15" s="343" t="s">
        <v>209</v>
      </c>
      <c r="C15" s="342">
        <v>5.56</v>
      </c>
      <c r="D15" s="342">
        <v>2.14</v>
      </c>
      <c r="E15" s="342">
        <v>502.5</v>
      </c>
      <c r="F15" s="342" t="s">
        <v>876</v>
      </c>
      <c r="G15" s="342">
        <v>5.56</v>
      </c>
      <c r="H15" s="342">
        <v>2.14</v>
      </c>
      <c r="I15" s="342">
        <v>502.5</v>
      </c>
      <c r="J15" s="342" t="s">
        <v>912</v>
      </c>
      <c r="K15" s="342"/>
      <c r="L15" s="342"/>
      <c r="M15" s="342">
        <v>317.27951936</v>
      </c>
      <c r="N15" s="342" t="s">
        <v>877</v>
      </c>
      <c r="O15" s="342"/>
      <c r="P15" s="342"/>
      <c r="Q15" s="342">
        <v>317.27951936</v>
      </c>
      <c r="R15" s="342" t="s">
        <v>914</v>
      </c>
      <c r="S15" s="342"/>
      <c r="T15" s="342"/>
      <c r="U15" s="342">
        <v>317.27951936</v>
      </c>
      <c r="V15" s="342" t="s">
        <v>917</v>
      </c>
    </row>
    <row r="16" spans="1:22" s="344" customFormat="1" ht="21.75" customHeight="1">
      <c r="A16" s="166">
        <v>2</v>
      </c>
      <c r="B16" s="343" t="s">
        <v>152</v>
      </c>
      <c r="C16" s="342">
        <v>7.49</v>
      </c>
      <c r="D16" s="342">
        <v>2.88</v>
      </c>
      <c r="E16" s="342">
        <v>676.38</v>
      </c>
      <c r="F16" s="342" t="s">
        <v>878</v>
      </c>
      <c r="G16" s="342">
        <v>7.49</v>
      </c>
      <c r="H16" s="342">
        <v>2.88</v>
      </c>
      <c r="I16" s="342">
        <v>676.38</v>
      </c>
      <c r="J16" s="342" t="s">
        <v>911</v>
      </c>
      <c r="K16" s="342"/>
      <c r="L16" s="342"/>
      <c r="M16" s="342">
        <v>630.5189724152</v>
      </c>
      <c r="N16" s="342" t="s">
        <v>913</v>
      </c>
      <c r="O16" s="342"/>
      <c r="P16" s="342"/>
      <c r="Q16" s="342">
        <v>630.5189724152</v>
      </c>
      <c r="R16" s="342" t="s">
        <v>915</v>
      </c>
      <c r="S16" s="342"/>
      <c r="T16" s="342"/>
      <c r="U16" s="342">
        <v>630.5189724152</v>
      </c>
      <c r="V16" s="342" t="s">
        <v>918</v>
      </c>
    </row>
    <row r="17" spans="1:22" s="344" customFormat="1" ht="21.75" customHeight="1">
      <c r="A17" s="166">
        <v>3</v>
      </c>
      <c r="B17" s="343" t="s">
        <v>906</v>
      </c>
      <c r="C17" s="342"/>
      <c r="D17" s="342">
        <v>1.71</v>
      </c>
      <c r="E17" s="342">
        <v>406.29</v>
      </c>
      <c r="F17" s="342" t="s">
        <v>879</v>
      </c>
      <c r="G17" s="342"/>
      <c r="H17" s="342">
        <v>1.71</v>
      </c>
      <c r="I17" s="342">
        <v>406.29</v>
      </c>
      <c r="J17" s="342" t="s">
        <v>910</v>
      </c>
      <c r="K17" s="342"/>
      <c r="L17" s="342"/>
      <c r="M17" s="342">
        <v>202.341398672</v>
      </c>
      <c r="N17" s="342" t="s">
        <v>880</v>
      </c>
      <c r="O17" s="342"/>
      <c r="P17" s="342"/>
      <c r="Q17" s="342">
        <v>202.341398672</v>
      </c>
      <c r="R17" s="342" t="s">
        <v>916</v>
      </c>
      <c r="S17" s="342"/>
      <c r="T17" s="342"/>
      <c r="U17" s="342">
        <v>202.341398672</v>
      </c>
      <c r="V17" s="342" t="s">
        <v>919</v>
      </c>
    </row>
    <row r="18" spans="1:22" s="344" customFormat="1" ht="21.75" customHeight="1">
      <c r="A18" s="471">
        <v>4</v>
      </c>
      <c r="B18" s="343" t="s">
        <v>907</v>
      </c>
      <c r="C18" s="342"/>
      <c r="D18" s="342">
        <v>1.71</v>
      </c>
      <c r="E18" s="342">
        <v>405.66</v>
      </c>
      <c r="F18" s="342" t="s">
        <v>908</v>
      </c>
      <c r="G18" s="342"/>
      <c r="H18" s="342">
        <v>1.71</v>
      </c>
      <c r="I18" s="342">
        <v>405.66</v>
      </c>
      <c r="J18" s="342" t="s">
        <v>881</v>
      </c>
      <c r="K18" s="342"/>
      <c r="L18" s="342"/>
      <c r="M18" s="342">
        <v>470.2324837760001</v>
      </c>
      <c r="N18" s="342" t="s">
        <v>909</v>
      </c>
      <c r="O18" s="342"/>
      <c r="P18" s="342"/>
      <c r="Q18" s="342">
        <v>470.2324837760001</v>
      </c>
      <c r="R18" s="342"/>
      <c r="S18" s="342"/>
      <c r="T18" s="342"/>
      <c r="U18" s="342">
        <v>470.2324837760001</v>
      </c>
      <c r="V18" s="342"/>
    </row>
    <row r="19" spans="1:22" s="344" customFormat="1" ht="21.75" customHeight="1">
      <c r="A19" s="574" t="s">
        <v>211</v>
      </c>
      <c r="B19" s="575"/>
      <c r="C19" s="342"/>
      <c r="D19" s="342"/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342"/>
      <c r="T19" s="342"/>
      <c r="U19" s="342"/>
      <c r="V19" s="342"/>
    </row>
    <row r="20" spans="1:22" s="344" customFormat="1" ht="21.75" customHeight="1">
      <c r="A20" s="166">
        <v>4</v>
      </c>
      <c r="B20" s="343" t="s">
        <v>199</v>
      </c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</row>
    <row r="21" spans="1:24" s="344" customFormat="1" ht="21.75" customHeight="1">
      <c r="A21" s="166">
        <v>5</v>
      </c>
      <c r="B21" s="343" t="s">
        <v>131</v>
      </c>
      <c r="C21" s="342">
        <v>0.06</v>
      </c>
      <c r="D21" s="342">
        <v>0.03</v>
      </c>
      <c r="E21" s="342">
        <v>5.91</v>
      </c>
      <c r="F21" s="342" t="s">
        <v>909</v>
      </c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X21" s="472"/>
    </row>
    <row r="24" spans="1:22" ht="14.25">
      <c r="A24" s="576" t="s">
        <v>163</v>
      </c>
      <c r="B24" s="576"/>
      <c r="C24" s="576"/>
      <c r="D24" s="576"/>
      <c r="E24" s="576"/>
      <c r="F24" s="576"/>
      <c r="G24" s="576"/>
      <c r="H24" s="576"/>
      <c r="I24" s="576"/>
      <c r="J24" s="576"/>
      <c r="K24" s="576"/>
      <c r="L24" s="576"/>
      <c r="M24" s="576"/>
      <c r="N24" s="576"/>
      <c r="O24" s="576"/>
      <c r="P24" s="576"/>
      <c r="Q24" s="576"/>
      <c r="R24" s="576"/>
      <c r="S24" s="576"/>
      <c r="T24" s="576"/>
      <c r="U24" s="576"/>
      <c r="V24" s="576"/>
    </row>
    <row r="25" spans="1:22" ht="14.25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</row>
    <row r="26" spans="1:22" ht="14.25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</row>
    <row r="27" spans="1:22" ht="14.25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</row>
    <row r="28" spans="1:22" ht="14.25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</row>
    <row r="29" ht="12.75">
      <c r="A29" t="s">
        <v>19</v>
      </c>
    </row>
    <row r="30" ht="12.75">
      <c r="T30" s="283" t="s">
        <v>902</v>
      </c>
    </row>
    <row r="31" ht="12.75">
      <c r="T31" s="283" t="s">
        <v>890</v>
      </c>
    </row>
    <row r="32" ht="12.75">
      <c r="T32" s="283" t="s">
        <v>892</v>
      </c>
    </row>
    <row r="33" ht="12.75">
      <c r="S33" s="13" t="s">
        <v>82</v>
      </c>
    </row>
  </sheetData>
  <sheetProtection/>
  <mergeCells count="29">
    <mergeCell ref="A14:B14"/>
    <mergeCell ref="A19:B19"/>
    <mergeCell ref="A24:V24"/>
    <mergeCell ref="K10:M11"/>
    <mergeCell ref="N10:N12"/>
    <mergeCell ref="C9:C12"/>
    <mergeCell ref="D9:D12"/>
    <mergeCell ref="E9:E12"/>
    <mergeCell ref="G9:J9"/>
    <mergeCell ref="A7:B7"/>
    <mergeCell ref="O7:V7"/>
    <mergeCell ref="O8:V8"/>
    <mergeCell ref="A8:A12"/>
    <mergeCell ref="B8:B12"/>
    <mergeCell ref="C8:E8"/>
    <mergeCell ref="F8:F12"/>
    <mergeCell ref="G8:N8"/>
    <mergeCell ref="G10:I11"/>
    <mergeCell ref="J10:J12"/>
    <mergeCell ref="A2:V2"/>
    <mergeCell ref="A3:V3"/>
    <mergeCell ref="A5:V5"/>
    <mergeCell ref="V10:V12"/>
    <mergeCell ref="S10:U11"/>
    <mergeCell ref="K9:N9"/>
    <mergeCell ref="O9:R9"/>
    <mergeCell ref="S9:V9"/>
    <mergeCell ref="R10:R12"/>
    <mergeCell ref="O10:Q11"/>
  </mergeCells>
  <printOptions horizontalCentered="1"/>
  <pageMargins left="0.7086614173228347" right="0.7086614173228347" top="1.968503937007874" bottom="0" header="0.31496062992125984" footer="0.31496062992125984"/>
  <pageSetup fitToHeight="1" fitToWidth="1" horizontalDpi="600" verticalDpi="600" orientation="landscape" paperSize="9" scale="57" r:id="rId1"/>
  <colBreaks count="1" manualBreakCount="1">
    <brk id="22" max="65535" man="1"/>
  </colBreaks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57421875" style="232" customWidth="1"/>
    <col min="2" max="2" width="10.57421875" style="232" customWidth="1"/>
    <col min="3" max="3" width="10.28125" style="232" customWidth="1"/>
    <col min="4" max="4" width="12.8515625" style="232" customWidth="1"/>
    <col min="5" max="5" width="8.7109375" style="221" customWidth="1"/>
    <col min="6" max="7" width="8.00390625" style="221" customWidth="1"/>
    <col min="8" max="10" width="8.140625" style="221" customWidth="1"/>
    <col min="11" max="11" width="8.421875" style="221" customWidth="1"/>
    <col min="12" max="12" width="8.140625" style="221" customWidth="1"/>
    <col min="13" max="13" width="11.28125" style="221" customWidth="1"/>
    <col min="14" max="14" width="11.8515625" style="221" customWidth="1"/>
    <col min="15" max="16384" width="9.140625" style="221" customWidth="1"/>
  </cols>
  <sheetData>
    <row r="1" spans="4:14" ht="12.75" customHeight="1">
      <c r="D1" s="719"/>
      <c r="E1" s="719"/>
      <c r="F1" s="232"/>
      <c r="G1" s="232"/>
      <c r="H1" s="232"/>
      <c r="I1" s="232"/>
      <c r="J1" s="232"/>
      <c r="K1" s="232"/>
      <c r="L1" s="232"/>
      <c r="M1" s="721" t="s">
        <v>739</v>
      </c>
      <c r="N1" s="721"/>
    </row>
    <row r="2" spans="1:14" ht="15.75">
      <c r="A2" s="717" t="s">
        <v>0</v>
      </c>
      <c r="B2" s="717"/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</row>
    <row r="3" spans="1:14" ht="18">
      <c r="A3" s="718" t="s">
        <v>651</v>
      </c>
      <c r="B3" s="718"/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</row>
    <row r="4" spans="1:14" ht="9.75" customHeight="1">
      <c r="A4" s="732" t="s">
        <v>736</v>
      </c>
      <c r="B4" s="732"/>
      <c r="C4" s="732"/>
      <c r="D4" s="732"/>
      <c r="E4" s="732"/>
      <c r="F4" s="732"/>
      <c r="G4" s="732"/>
      <c r="H4" s="732"/>
      <c r="I4" s="732"/>
      <c r="J4" s="732"/>
      <c r="K4" s="732"/>
      <c r="L4" s="732"/>
      <c r="M4" s="732"/>
      <c r="N4" s="732"/>
    </row>
    <row r="5" spans="1:14" s="222" customFormat="1" ht="18.75" customHeight="1">
      <c r="A5" s="732"/>
      <c r="B5" s="732"/>
      <c r="C5" s="732"/>
      <c r="D5" s="732"/>
      <c r="E5" s="732"/>
      <c r="F5" s="732"/>
      <c r="G5" s="732"/>
      <c r="H5" s="732"/>
      <c r="I5" s="732"/>
      <c r="J5" s="732"/>
      <c r="K5" s="732"/>
      <c r="L5" s="732"/>
      <c r="M5" s="732"/>
      <c r="N5" s="732"/>
    </row>
    <row r="6" spans="1:14" ht="12.75">
      <c r="A6" s="720"/>
      <c r="B6" s="720"/>
      <c r="C6" s="720"/>
      <c r="D6" s="720"/>
      <c r="E6" s="720"/>
      <c r="F6" s="720"/>
      <c r="G6" s="720"/>
      <c r="H6" s="720"/>
      <c r="I6" s="720"/>
      <c r="J6" s="720"/>
      <c r="K6" s="720"/>
      <c r="L6" s="720"/>
      <c r="M6" s="720"/>
      <c r="N6" s="720"/>
    </row>
    <row r="7" spans="1:14" ht="12.75">
      <c r="A7" s="467" t="s">
        <v>893</v>
      </c>
      <c r="B7" s="467"/>
      <c r="D7" s="257"/>
      <c r="E7" s="232"/>
      <c r="F7" s="232"/>
      <c r="G7" s="232"/>
      <c r="H7" s="723"/>
      <c r="I7" s="723"/>
      <c r="J7" s="723"/>
      <c r="K7" s="723"/>
      <c r="L7" s="723"/>
      <c r="M7" s="723"/>
      <c r="N7" s="723"/>
    </row>
    <row r="8" spans="1:14" ht="24.75" customHeight="1">
      <c r="A8" s="666" t="s">
        <v>2</v>
      </c>
      <c r="B8" s="666" t="s">
        <v>3</v>
      </c>
      <c r="C8" s="730" t="s">
        <v>500</v>
      </c>
      <c r="D8" s="728" t="s">
        <v>83</v>
      </c>
      <c r="E8" s="724" t="s">
        <v>84</v>
      </c>
      <c r="F8" s="725"/>
      <c r="G8" s="725"/>
      <c r="H8" s="726"/>
      <c r="I8" s="724" t="s">
        <v>729</v>
      </c>
      <c r="J8" s="725"/>
      <c r="K8" s="725"/>
      <c r="L8" s="725"/>
      <c r="M8" s="725"/>
      <c r="N8" s="725"/>
    </row>
    <row r="9" spans="1:14" ht="44.25" customHeight="1">
      <c r="A9" s="666"/>
      <c r="B9" s="666"/>
      <c r="C9" s="731"/>
      <c r="D9" s="729"/>
      <c r="E9" s="360" t="s">
        <v>88</v>
      </c>
      <c r="F9" s="360" t="s">
        <v>18</v>
      </c>
      <c r="G9" s="360" t="s">
        <v>40</v>
      </c>
      <c r="H9" s="360" t="s">
        <v>835</v>
      </c>
      <c r="I9" s="360" t="s">
        <v>16</v>
      </c>
      <c r="J9" s="360" t="s">
        <v>730</v>
      </c>
      <c r="K9" s="360" t="s">
        <v>731</v>
      </c>
      <c r="L9" s="360" t="s">
        <v>732</v>
      </c>
      <c r="M9" s="360" t="s">
        <v>733</v>
      </c>
      <c r="N9" s="360" t="s">
        <v>734</v>
      </c>
    </row>
    <row r="10" spans="1:14" s="223" customFormat="1" ht="12.75">
      <c r="A10" s="258">
        <v>1</v>
      </c>
      <c r="B10" s="258">
        <v>2</v>
      </c>
      <c r="C10" s="258">
        <v>3</v>
      </c>
      <c r="D10" s="258">
        <v>8</v>
      </c>
      <c r="E10" s="258">
        <v>9</v>
      </c>
      <c r="F10" s="258">
        <v>10</v>
      </c>
      <c r="G10" s="258">
        <v>11</v>
      </c>
      <c r="H10" s="258">
        <v>12</v>
      </c>
      <c r="I10" s="258">
        <v>13</v>
      </c>
      <c r="J10" s="258">
        <v>14</v>
      </c>
      <c r="K10" s="258">
        <v>15</v>
      </c>
      <c r="L10" s="258">
        <v>16</v>
      </c>
      <c r="M10" s="258">
        <v>17</v>
      </c>
      <c r="N10" s="258">
        <v>18</v>
      </c>
    </row>
    <row r="11" spans="1:14" ht="12.75">
      <c r="A11" s="234">
        <v>1</v>
      </c>
      <c r="B11" s="235" t="s">
        <v>861</v>
      </c>
      <c r="C11" s="355" t="s">
        <v>872</v>
      </c>
      <c r="D11" s="355" t="s">
        <v>872</v>
      </c>
      <c r="E11" s="355" t="s">
        <v>872</v>
      </c>
      <c r="F11" s="355" t="s">
        <v>872</v>
      </c>
      <c r="G11" s="355" t="s">
        <v>872</v>
      </c>
      <c r="H11" s="355" t="s">
        <v>872</v>
      </c>
      <c r="I11" s="355" t="s">
        <v>872</v>
      </c>
      <c r="J11" s="355" t="s">
        <v>872</v>
      </c>
      <c r="K11" s="355" t="s">
        <v>872</v>
      </c>
      <c r="L11" s="355" t="s">
        <v>872</v>
      </c>
      <c r="M11" s="355" t="s">
        <v>872</v>
      </c>
      <c r="N11" s="355" t="s">
        <v>872</v>
      </c>
    </row>
    <row r="12" spans="1:14" ht="12.75">
      <c r="A12" s="234">
        <v>2</v>
      </c>
      <c r="B12" s="235" t="s">
        <v>862</v>
      </c>
      <c r="C12" s="355" t="s">
        <v>872</v>
      </c>
      <c r="D12" s="355" t="s">
        <v>872</v>
      </c>
      <c r="E12" s="355" t="s">
        <v>872</v>
      </c>
      <c r="F12" s="355" t="s">
        <v>872</v>
      </c>
      <c r="G12" s="355" t="s">
        <v>872</v>
      </c>
      <c r="H12" s="355" t="s">
        <v>872</v>
      </c>
      <c r="I12" s="355" t="s">
        <v>872</v>
      </c>
      <c r="J12" s="355" t="s">
        <v>872</v>
      </c>
      <c r="K12" s="355" t="s">
        <v>872</v>
      </c>
      <c r="L12" s="355" t="s">
        <v>872</v>
      </c>
      <c r="M12" s="355" t="s">
        <v>872</v>
      </c>
      <c r="N12" s="355" t="s">
        <v>872</v>
      </c>
    </row>
    <row r="13" spans="1:14" ht="12.75">
      <c r="A13" s="234">
        <v>3</v>
      </c>
      <c r="B13" s="235" t="s">
        <v>863</v>
      </c>
      <c r="C13" s="355" t="s">
        <v>872</v>
      </c>
      <c r="D13" s="355" t="s">
        <v>872</v>
      </c>
      <c r="E13" s="355" t="s">
        <v>872</v>
      </c>
      <c r="F13" s="355" t="s">
        <v>872</v>
      </c>
      <c r="G13" s="355" t="s">
        <v>872</v>
      </c>
      <c r="H13" s="355" t="s">
        <v>872</v>
      </c>
      <c r="I13" s="355" t="s">
        <v>872</v>
      </c>
      <c r="J13" s="355" t="s">
        <v>872</v>
      </c>
      <c r="K13" s="355" t="s">
        <v>872</v>
      </c>
      <c r="L13" s="355" t="s">
        <v>872</v>
      </c>
      <c r="M13" s="355" t="s">
        <v>872</v>
      </c>
      <c r="N13" s="355" t="s">
        <v>872</v>
      </c>
    </row>
    <row r="14" spans="1:14" ht="12.75">
      <c r="A14" s="234">
        <v>4</v>
      </c>
      <c r="B14" s="235" t="s">
        <v>864</v>
      </c>
      <c r="C14" s="355" t="s">
        <v>872</v>
      </c>
      <c r="D14" s="355" t="s">
        <v>872</v>
      </c>
      <c r="E14" s="355" t="s">
        <v>872</v>
      </c>
      <c r="F14" s="355" t="s">
        <v>872</v>
      </c>
      <c r="G14" s="355" t="s">
        <v>872</v>
      </c>
      <c r="H14" s="355" t="s">
        <v>872</v>
      </c>
      <c r="I14" s="355" t="s">
        <v>872</v>
      </c>
      <c r="J14" s="355" t="s">
        <v>872</v>
      </c>
      <c r="K14" s="355" t="s">
        <v>872</v>
      </c>
      <c r="L14" s="355" t="s">
        <v>872</v>
      </c>
      <c r="M14" s="355" t="s">
        <v>872</v>
      </c>
      <c r="N14" s="355" t="s">
        <v>872</v>
      </c>
    </row>
    <row r="15" spans="1:14" ht="12.75">
      <c r="A15" s="234">
        <v>5</v>
      </c>
      <c r="B15" s="235" t="s">
        <v>865</v>
      </c>
      <c r="C15" s="355" t="s">
        <v>872</v>
      </c>
      <c r="D15" s="355" t="s">
        <v>872</v>
      </c>
      <c r="E15" s="355" t="s">
        <v>872</v>
      </c>
      <c r="F15" s="355" t="s">
        <v>872</v>
      </c>
      <c r="G15" s="355" t="s">
        <v>872</v>
      </c>
      <c r="H15" s="355" t="s">
        <v>872</v>
      </c>
      <c r="I15" s="355" t="s">
        <v>872</v>
      </c>
      <c r="J15" s="355" t="s">
        <v>872</v>
      </c>
      <c r="K15" s="355" t="s">
        <v>872</v>
      </c>
      <c r="L15" s="355" t="s">
        <v>872</v>
      </c>
      <c r="M15" s="355" t="s">
        <v>872</v>
      </c>
      <c r="N15" s="355" t="s">
        <v>872</v>
      </c>
    </row>
    <row r="16" spans="1:14" ht="12.75">
      <c r="A16" s="234">
        <v>6</v>
      </c>
      <c r="B16" s="235" t="s">
        <v>866</v>
      </c>
      <c r="C16" s="355" t="s">
        <v>872</v>
      </c>
      <c r="D16" s="355" t="s">
        <v>872</v>
      </c>
      <c r="E16" s="355" t="s">
        <v>872</v>
      </c>
      <c r="F16" s="355" t="s">
        <v>872</v>
      </c>
      <c r="G16" s="355" t="s">
        <v>872</v>
      </c>
      <c r="H16" s="355" t="s">
        <v>872</v>
      </c>
      <c r="I16" s="355" t="s">
        <v>872</v>
      </c>
      <c r="J16" s="355" t="s">
        <v>872</v>
      </c>
      <c r="K16" s="355" t="s">
        <v>872</v>
      </c>
      <c r="L16" s="355" t="s">
        <v>872</v>
      </c>
      <c r="M16" s="355" t="s">
        <v>872</v>
      </c>
      <c r="N16" s="355" t="s">
        <v>872</v>
      </c>
    </row>
    <row r="17" spans="1:14" ht="12.75">
      <c r="A17" s="234">
        <v>7</v>
      </c>
      <c r="B17" s="235" t="s">
        <v>867</v>
      </c>
      <c r="C17" s="355" t="s">
        <v>872</v>
      </c>
      <c r="D17" s="355" t="s">
        <v>872</v>
      </c>
      <c r="E17" s="355" t="s">
        <v>872</v>
      </c>
      <c r="F17" s="355" t="s">
        <v>872</v>
      </c>
      <c r="G17" s="355" t="s">
        <v>872</v>
      </c>
      <c r="H17" s="355" t="s">
        <v>872</v>
      </c>
      <c r="I17" s="355" t="s">
        <v>872</v>
      </c>
      <c r="J17" s="355" t="s">
        <v>872</v>
      </c>
      <c r="K17" s="355" t="s">
        <v>872</v>
      </c>
      <c r="L17" s="355" t="s">
        <v>872</v>
      </c>
      <c r="M17" s="355" t="s">
        <v>872</v>
      </c>
      <c r="N17" s="355" t="s">
        <v>872</v>
      </c>
    </row>
    <row r="18" spans="1:14" ht="12.75">
      <c r="A18" s="234">
        <v>8</v>
      </c>
      <c r="B18" s="235" t="s">
        <v>868</v>
      </c>
      <c r="C18" s="355" t="s">
        <v>872</v>
      </c>
      <c r="D18" s="355" t="s">
        <v>872</v>
      </c>
      <c r="E18" s="355" t="s">
        <v>872</v>
      </c>
      <c r="F18" s="355" t="s">
        <v>872</v>
      </c>
      <c r="G18" s="355" t="s">
        <v>872</v>
      </c>
      <c r="H18" s="355" t="s">
        <v>872</v>
      </c>
      <c r="I18" s="355" t="s">
        <v>872</v>
      </c>
      <c r="J18" s="355" t="s">
        <v>872</v>
      </c>
      <c r="K18" s="355" t="s">
        <v>872</v>
      </c>
      <c r="L18" s="355" t="s">
        <v>872</v>
      </c>
      <c r="M18" s="355" t="s">
        <v>872</v>
      </c>
      <c r="N18" s="355" t="s">
        <v>872</v>
      </c>
    </row>
    <row r="19" spans="1:14" ht="12.75">
      <c r="A19" s="236" t="s">
        <v>7</v>
      </c>
      <c r="B19" s="235"/>
      <c r="C19" s="355" t="s">
        <v>872</v>
      </c>
      <c r="D19" s="355" t="s">
        <v>872</v>
      </c>
      <c r="E19" s="355" t="s">
        <v>872</v>
      </c>
      <c r="F19" s="355" t="s">
        <v>872</v>
      </c>
      <c r="G19" s="355" t="s">
        <v>872</v>
      </c>
      <c r="H19" s="355" t="s">
        <v>872</v>
      </c>
      <c r="I19" s="355" t="s">
        <v>872</v>
      </c>
      <c r="J19" s="355" t="s">
        <v>872</v>
      </c>
      <c r="K19" s="355" t="s">
        <v>872</v>
      </c>
      <c r="L19" s="355" t="s">
        <v>872</v>
      </c>
      <c r="M19" s="355" t="s">
        <v>872</v>
      </c>
      <c r="N19" s="355" t="s">
        <v>872</v>
      </c>
    </row>
    <row r="20" spans="1:14" ht="12.75">
      <c r="A20" s="237"/>
      <c r="B20" s="237"/>
      <c r="C20" s="237"/>
      <c r="D20" s="237"/>
      <c r="E20" s="232"/>
      <c r="F20" s="232"/>
      <c r="G20" s="232"/>
      <c r="H20" s="232"/>
      <c r="I20" s="232"/>
      <c r="J20" s="232"/>
      <c r="K20" s="232"/>
      <c r="L20" s="232"/>
      <c r="M20" s="232"/>
      <c r="N20" s="232"/>
    </row>
    <row r="21" spans="1:14" ht="12.75">
      <c r="A21" s="238"/>
      <c r="B21" s="239"/>
      <c r="C21" s="239"/>
      <c r="D21" s="237"/>
      <c r="E21" s="232"/>
      <c r="F21" s="232"/>
      <c r="G21" s="232"/>
      <c r="H21" s="232"/>
      <c r="I21" s="232"/>
      <c r="J21" s="232"/>
      <c r="K21" s="232"/>
      <c r="L21" s="232"/>
      <c r="M21" s="232"/>
      <c r="N21" s="232"/>
    </row>
    <row r="22" spans="1:14" ht="12.75">
      <c r="A22" s="240"/>
      <c r="B22" s="240"/>
      <c r="C22" s="240"/>
      <c r="E22" s="232"/>
      <c r="F22" s="232"/>
      <c r="G22" s="232"/>
      <c r="H22" s="232"/>
      <c r="I22" s="232"/>
      <c r="J22" s="232"/>
      <c r="K22" s="232"/>
      <c r="L22" s="232"/>
      <c r="M22" s="232"/>
      <c r="N22" s="232"/>
    </row>
    <row r="23" spans="1:14" ht="12.75">
      <c r="A23" s="240"/>
      <c r="B23" s="240"/>
      <c r="C23" s="240"/>
      <c r="E23" s="232"/>
      <c r="F23" s="232"/>
      <c r="G23" s="232"/>
      <c r="H23" s="232"/>
      <c r="I23" s="232"/>
      <c r="J23" s="232"/>
      <c r="K23" s="232"/>
      <c r="L23" s="232"/>
      <c r="M23" s="232"/>
      <c r="N23" s="232"/>
    </row>
    <row r="24" spans="1:14" ht="12.75">
      <c r="A24" s="240"/>
      <c r="B24" s="240"/>
      <c r="C24" s="240"/>
      <c r="E24" s="232"/>
      <c r="F24" s="232"/>
      <c r="G24" s="232"/>
      <c r="H24" s="232"/>
      <c r="I24" s="232"/>
      <c r="J24" s="232"/>
      <c r="K24" s="232"/>
      <c r="L24" s="232"/>
      <c r="M24" s="232"/>
      <c r="N24" s="232"/>
    </row>
    <row r="25" spans="1:14" ht="12.75">
      <c r="A25" s="240"/>
      <c r="B25" s="240"/>
      <c r="C25" s="240"/>
      <c r="E25" s="232"/>
      <c r="F25" s="232"/>
      <c r="G25" s="232"/>
      <c r="H25" s="232"/>
      <c r="I25" s="232"/>
      <c r="J25" s="232"/>
      <c r="K25" s="232"/>
      <c r="L25" s="232"/>
      <c r="M25" s="232"/>
      <c r="N25" s="232"/>
    </row>
    <row r="26" spans="1:12" ht="12.75">
      <c r="A26" s="13" t="s">
        <v>19</v>
      </c>
      <c r="B26" s="13"/>
      <c r="C26" s="13"/>
      <c r="D26" s="13"/>
      <c r="E26" s="13"/>
      <c r="F26" s="13"/>
      <c r="G26" s="13"/>
      <c r="H26" s="13"/>
      <c r="L26" s="283" t="s">
        <v>902</v>
      </c>
    </row>
    <row r="27" ht="12.75">
      <c r="L27" s="283" t="s">
        <v>890</v>
      </c>
    </row>
    <row r="28" ht="12.75">
      <c r="L28" s="283" t="s">
        <v>892</v>
      </c>
    </row>
    <row r="29" ht="12.75">
      <c r="K29" s="27" t="s">
        <v>82</v>
      </c>
    </row>
    <row r="31" spans="1:14" ht="12.75">
      <c r="A31" s="722"/>
      <c r="B31" s="722"/>
      <c r="C31" s="722"/>
      <c r="D31" s="722"/>
      <c r="E31" s="722"/>
      <c r="F31" s="722"/>
      <c r="G31" s="722"/>
      <c r="H31" s="722"/>
      <c r="I31" s="722"/>
      <c r="J31" s="722"/>
      <c r="K31" s="722"/>
      <c r="L31" s="722"/>
      <c r="M31" s="722"/>
      <c r="N31" s="722"/>
    </row>
  </sheetData>
  <sheetProtection/>
  <mergeCells count="14">
    <mergeCell ref="A31:N31"/>
    <mergeCell ref="C8:C9"/>
    <mergeCell ref="H7:N7"/>
    <mergeCell ref="A8:A9"/>
    <mergeCell ref="B8:B9"/>
    <mergeCell ref="D8:D9"/>
    <mergeCell ref="E8:H8"/>
    <mergeCell ref="I8:N8"/>
    <mergeCell ref="A6:N6"/>
    <mergeCell ref="D1:E1"/>
    <mergeCell ref="M1:N1"/>
    <mergeCell ref="A2:N2"/>
    <mergeCell ref="A3:N3"/>
    <mergeCell ref="A4:N5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57421875" style="232" customWidth="1"/>
    <col min="2" max="2" width="8.8515625" style="232" customWidth="1"/>
    <col min="3" max="3" width="10.28125" style="232" customWidth="1"/>
    <col min="4" max="4" width="12.8515625" style="232" customWidth="1"/>
    <col min="5" max="5" width="8.7109375" style="221" customWidth="1"/>
    <col min="6" max="7" width="8.00390625" style="221" customWidth="1"/>
    <col min="8" max="10" width="8.140625" style="221" customWidth="1"/>
    <col min="11" max="11" width="8.421875" style="221" customWidth="1"/>
    <col min="12" max="12" width="8.140625" style="221" customWidth="1"/>
    <col min="13" max="13" width="11.28125" style="221" customWidth="1"/>
    <col min="14" max="14" width="11.8515625" style="221" customWidth="1"/>
    <col min="15" max="16384" width="9.140625" style="221" customWidth="1"/>
  </cols>
  <sheetData>
    <row r="1" spans="4:14" ht="12.75" customHeight="1">
      <c r="D1" s="719"/>
      <c r="E1" s="719"/>
      <c r="F1" s="232"/>
      <c r="G1" s="232"/>
      <c r="H1" s="232"/>
      <c r="I1" s="232"/>
      <c r="J1" s="232"/>
      <c r="K1" s="232"/>
      <c r="L1" s="232"/>
      <c r="M1" s="721" t="s">
        <v>762</v>
      </c>
      <c r="N1" s="721"/>
    </row>
    <row r="2" spans="1:14" ht="15.75">
      <c r="A2" s="717" t="s">
        <v>0</v>
      </c>
      <c r="B2" s="717"/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</row>
    <row r="3" spans="1:14" ht="18">
      <c r="A3" s="718" t="s">
        <v>651</v>
      </c>
      <c r="B3" s="718"/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</row>
    <row r="4" spans="1:14" ht="9.75" customHeight="1">
      <c r="A4" s="732" t="s">
        <v>761</v>
      </c>
      <c r="B4" s="732"/>
      <c r="C4" s="732"/>
      <c r="D4" s="732"/>
      <c r="E4" s="732"/>
      <c r="F4" s="732"/>
      <c r="G4" s="732"/>
      <c r="H4" s="732"/>
      <c r="I4" s="732"/>
      <c r="J4" s="732"/>
      <c r="K4" s="732"/>
      <c r="L4" s="732"/>
      <c r="M4" s="732"/>
      <c r="N4" s="732"/>
    </row>
    <row r="5" spans="1:14" s="222" customFormat="1" ht="18.75" customHeight="1">
      <c r="A5" s="732"/>
      <c r="B5" s="732"/>
      <c r="C5" s="732"/>
      <c r="D5" s="732"/>
      <c r="E5" s="732"/>
      <c r="F5" s="732"/>
      <c r="G5" s="732"/>
      <c r="H5" s="732"/>
      <c r="I5" s="732"/>
      <c r="J5" s="732"/>
      <c r="K5" s="732"/>
      <c r="L5" s="732"/>
      <c r="M5" s="732"/>
      <c r="N5" s="732"/>
    </row>
    <row r="6" spans="1:14" ht="12.75">
      <c r="A6" s="720"/>
      <c r="B6" s="720"/>
      <c r="C6" s="720"/>
      <c r="D6" s="720"/>
      <c r="E6" s="720"/>
      <c r="F6" s="720"/>
      <c r="G6" s="720"/>
      <c r="H6" s="720"/>
      <c r="I6" s="720"/>
      <c r="J6" s="720"/>
      <c r="K6" s="720"/>
      <c r="L6" s="720"/>
      <c r="M6" s="720"/>
      <c r="N6" s="720"/>
    </row>
    <row r="7" spans="1:14" ht="12.75">
      <c r="A7" s="467" t="s">
        <v>893</v>
      </c>
      <c r="B7" s="467"/>
      <c r="D7" s="257"/>
      <c r="E7" s="232"/>
      <c r="F7" s="232"/>
      <c r="G7" s="232"/>
      <c r="H7" s="723"/>
      <c r="I7" s="723"/>
      <c r="J7" s="723"/>
      <c r="K7" s="723"/>
      <c r="L7" s="723"/>
      <c r="M7" s="723"/>
      <c r="N7" s="723"/>
    </row>
    <row r="8" spans="1:14" ht="24.75" customHeight="1">
      <c r="A8" s="666" t="s">
        <v>2</v>
      </c>
      <c r="B8" s="666" t="s">
        <v>3</v>
      </c>
      <c r="C8" s="730" t="s">
        <v>500</v>
      </c>
      <c r="D8" s="728" t="s">
        <v>83</v>
      </c>
      <c r="E8" s="724" t="s">
        <v>84</v>
      </c>
      <c r="F8" s="725"/>
      <c r="G8" s="725"/>
      <c r="H8" s="726"/>
      <c r="I8" s="724" t="s">
        <v>729</v>
      </c>
      <c r="J8" s="725"/>
      <c r="K8" s="725"/>
      <c r="L8" s="725"/>
      <c r="M8" s="725"/>
      <c r="N8" s="725"/>
    </row>
    <row r="9" spans="1:14" ht="44.25" customHeight="1">
      <c r="A9" s="666"/>
      <c r="B9" s="666"/>
      <c r="C9" s="731"/>
      <c r="D9" s="729"/>
      <c r="E9" s="360" t="s">
        <v>88</v>
      </c>
      <c r="F9" s="360" t="s">
        <v>18</v>
      </c>
      <c r="G9" s="360" t="s">
        <v>40</v>
      </c>
      <c r="H9" s="360" t="s">
        <v>835</v>
      </c>
      <c r="I9" s="360" t="s">
        <v>16</v>
      </c>
      <c r="J9" s="360" t="s">
        <v>730</v>
      </c>
      <c r="K9" s="360" t="s">
        <v>731</v>
      </c>
      <c r="L9" s="360" t="s">
        <v>732</v>
      </c>
      <c r="M9" s="360" t="s">
        <v>733</v>
      </c>
      <c r="N9" s="360" t="s">
        <v>734</v>
      </c>
    </row>
    <row r="10" spans="1:14" s="223" customFormat="1" ht="12.75">
      <c r="A10" s="258">
        <v>1</v>
      </c>
      <c r="B10" s="258">
        <v>2</v>
      </c>
      <c r="C10" s="258">
        <v>3</v>
      </c>
      <c r="D10" s="258">
        <v>8</v>
      </c>
      <c r="E10" s="258">
        <v>9</v>
      </c>
      <c r="F10" s="258">
        <v>10</v>
      </c>
      <c r="G10" s="258">
        <v>11</v>
      </c>
      <c r="H10" s="258">
        <v>12</v>
      </c>
      <c r="I10" s="258">
        <v>13</v>
      </c>
      <c r="J10" s="258">
        <v>14</v>
      </c>
      <c r="K10" s="258">
        <v>15</v>
      </c>
      <c r="L10" s="258">
        <v>16</v>
      </c>
      <c r="M10" s="258">
        <v>17</v>
      </c>
      <c r="N10" s="258">
        <v>18</v>
      </c>
    </row>
    <row r="11" spans="1:14" ht="12.75">
      <c r="A11" s="234">
        <v>1</v>
      </c>
      <c r="B11" s="235" t="s">
        <v>861</v>
      </c>
      <c r="C11" s="355" t="s">
        <v>872</v>
      </c>
      <c r="D11" s="355" t="s">
        <v>872</v>
      </c>
      <c r="E11" s="355" t="s">
        <v>872</v>
      </c>
      <c r="F11" s="355" t="s">
        <v>872</v>
      </c>
      <c r="G11" s="355" t="s">
        <v>872</v>
      </c>
      <c r="H11" s="355" t="s">
        <v>872</v>
      </c>
      <c r="I11" s="355" t="s">
        <v>872</v>
      </c>
      <c r="J11" s="355" t="s">
        <v>872</v>
      </c>
      <c r="K11" s="355" t="s">
        <v>872</v>
      </c>
      <c r="L11" s="355" t="s">
        <v>872</v>
      </c>
      <c r="M11" s="355" t="s">
        <v>872</v>
      </c>
      <c r="N11" s="355" t="s">
        <v>872</v>
      </c>
    </row>
    <row r="12" spans="1:14" ht="12.75">
      <c r="A12" s="234">
        <v>2</v>
      </c>
      <c r="B12" s="235" t="s">
        <v>862</v>
      </c>
      <c r="C12" s="355" t="s">
        <v>872</v>
      </c>
      <c r="D12" s="355" t="s">
        <v>872</v>
      </c>
      <c r="E12" s="355" t="s">
        <v>872</v>
      </c>
      <c r="F12" s="355" t="s">
        <v>872</v>
      </c>
      <c r="G12" s="355" t="s">
        <v>872</v>
      </c>
      <c r="H12" s="355" t="s">
        <v>872</v>
      </c>
      <c r="I12" s="355" t="s">
        <v>872</v>
      </c>
      <c r="J12" s="355" t="s">
        <v>872</v>
      </c>
      <c r="K12" s="355" t="s">
        <v>872</v>
      </c>
      <c r="L12" s="355" t="s">
        <v>872</v>
      </c>
      <c r="M12" s="355" t="s">
        <v>872</v>
      </c>
      <c r="N12" s="355" t="s">
        <v>872</v>
      </c>
    </row>
    <row r="13" spans="1:14" ht="12.75">
      <c r="A13" s="234">
        <v>3</v>
      </c>
      <c r="B13" s="235" t="s">
        <v>863</v>
      </c>
      <c r="C13" s="355" t="s">
        <v>872</v>
      </c>
      <c r="D13" s="355" t="s">
        <v>872</v>
      </c>
      <c r="E13" s="355" t="s">
        <v>872</v>
      </c>
      <c r="F13" s="355" t="s">
        <v>872</v>
      </c>
      <c r="G13" s="355" t="s">
        <v>872</v>
      </c>
      <c r="H13" s="355" t="s">
        <v>872</v>
      </c>
      <c r="I13" s="355" t="s">
        <v>872</v>
      </c>
      <c r="J13" s="355" t="s">
        <v>872</v>
      </c>
      <c r="K13" s="355" t="s">
        <v>872</v>
      </c>
      <c r="L13" s="355" t="s">
        <v>872</v>
      </c>
      <c r="M13" s="355" t="s">
        <v>872</v>
      </c>
      <c r="N13" s="355" t="s">
        <v>872</v>
      </c>
    </row>
    <row r="14" spans="1:14" ht="12.75">
      <c r="A14" s="234">
        <v>4</v>
      </c>
      <c r="B14" s="235" t="s">
        <v>864</v>
      </c>
      <c r="C14" s="355" t="s">
        <v>872</v>
      </c>
      <c r="D14" s="355" t="s">
        <v>872</v>
      </c>
      <c r="E14" s="355" t="s">
        <v>872</v>
      </c>
      <c r="F14" s="355" t="s">
        <v>872</v>
      </c>
      <c r="G14" s="355" t="s">
        <v>872</v>
      </c>
      <c r="H14" s="355" t="s">
        <v>872</v>
      </c>
      <c r="I14" s="355" t="s">
        <v>872</v>
      </c>
      <c r="J14" s="355" t="s">
        <v>872</v>
      </c>
      <c r="K14" s="355" t="s">
        <v>872</v>
      </c>
      <c r="L14" s="355" t="s">
        <v>872</v>
      </c>
      <c r="M14" s="355" t="s">
        <v>872</v>
      </c>
      <c r="N14" s="355" t="s">
        <v>872</v>
      </c>
    </row>
    <row r="15" spans="1:14" ht="12.75">
      <c r="A15" s="234">
        <v>5</v>
      </c>
      <c r="B15" s="235" t="s">
        <v>865</v>
      </c>
      <c r="C15" s="355" t="s">
        <v>872</v>
      </c>
      <c r="D15" s="355" t="s">
        <v>872</v>
      </c>
      <c r="E15" s="355" t="s">
        <v>872</v>
      </c>
      <c r="F15" s="355" t="s">
        <v>872</v>
      </c>
      <c r="G15" s="355" t="s">
        <v>872</v>
      </c>
      <c r="H15" s="355" t="s">
        <v>872</v>
      </c>
      <c r="I15" s="355" t="s">
        <v>872</v>
      </c>
      <c r="J15" s="355" t="s">
        <v>872</v>
      </c>
      <c r="K15" s="355" t="s">
        <v>872</v>
      </c>
      <c r="L15" s="355" t="s">
        <v>872</v>
      </c>
      <c r="M15" s="355" t="s">
        <v>872</v>
      </c>
      <c r="N15" s="355" t="s">
        <v>872</v>
      </c>
    </row>
    <row r="16" spans="1:14" ht="12.75">
      <c r="A16" s="234">
        <v>6</v>
      </c>
      <c r="B16" s="235" t="s">
        <v>866</v>
      </c>
      <c r="C16" s="355" t="s">
        <v>872</v>
      </c>
      <c r="D16" s="355" t="s">
        <v>872</v>
      </c>
      <c r="E16" s="355" t="s">
        <v>872</v>
      </c>
      <c r="F16" s="355" t="s">
        <v>872</v>
      </c>
      <c r="G16" s="355" t="s">
        <v>872</v>
      </c>
      <c r="H16" s="355" t="s">
        <v>872</v>
      </c>
      <c r="I16" s="355" t="s">
        <v>872</v>
      </c>
      <c r="J16" s="355" t="s">
        <v>872</v>
      </c>
      <c r="K16" s="355" t="s">
        <v>872</v>
      </c>
      <c r="L16" s="355" t="s">
        <v>872</v>
      </c>
      <c r="M16" s="355" t="s">
        <v>872</v>
      </c>
      <c r="N16" s="355" t="s">
        <v>872</v>
      </c>
    </row>
    <row r="17" spans="1:14" ht="12.75">
      <c r="A17" s="234">
        <v>7</v>
      </c>
      <c r="B17" s="235" t="s">
        <v>867</v>
      </c>
      <c r="C17" s="355" t="s">
        <v>872</v>
      </c>
      <c r="D17" s="355" t="s">
        <v>872</v>
      </c>
      <c r="E17" s="355" t="s">
        <v>872</v>
      </c>
      <c r="F17" s="355" t="s">
        <v>872</v>
      </c>
      <c r="G17" s="355" t="s">
        <v>872</v>
      </c>
      <c r="H17" s="355" t="s">
        <v>872</v>
      </c>
      <c r="I17" s="355" t="s">
        <v>872</v>
      </c>
      <c r="J17" s="355" t="s">
        <v>872</v>
      </c>
      <c r="K17" s="355" t="s">
        <v>872</v>
      </c>
      <c r="L17" s="355" t="s">
        <v>872</v>
      </c>
      <c r="M17" s="355" t="s">
        <v>872</v>
      </c>
      <c r="N17" s="355" t="s">
        <v>872</v>
      </c>
    </row>
    <row r="18" spans="1:14" ht="12.75">
      <c r="A18" s="234">
        <v>8</v>
      </c>
      <c r="B18" s="235" t="s">
        <v>868</v>
      </c>
      <c r="C18" s="355" t="s">
        <v>872</v>
      </c>
      <c r="D18" s="355" t="s">
        <v>872</v>
      </c>
      <c r="E18" s="355" t="s">
        <v>872</v>
      </c>
      <c r="F18" s="355" t="s">
        <v>872</v>
      </c>
      <c r="G18" s="355" t="s">
        <v>872</v>
      </c>
      <c r="H18" s="355" t="s">
        <v>872</v>
      </c>
      <c r="I18" s="355" t="s">
        <v>872</v>
      </c>
      <c r="J18" s="355" t="s">
        <v>872</v>
      </c>
      <c r="K18" s="355" t="s">
        <v>872</v>
      </c>
      <c r="L18" s="355" t="s">
        <v>872</v>
      </c>
      <c r="M18" s="355" t="s">
        <v>872</v>
      </c>
      <c r="N18" s="355" t="s">
        <v>872</v>
      </c>
    </row>
    <row r="19" spans="1:14" ht="12.75">
      <c r="A19" s="236" t="s">
        <v>7</v>
      </c>
      <c r="B19" s="235"/>
      <c r="C19" s="355" t="s">
        <v>872</v>
      </c>
      <c r="D19" s="355" t="s">
        <v>872</v>
      </c>
      <c r="E19" s="355" t="s">
        <v>872</v>
      </c>
      <c r="F19" s="355" t="s">
        <v>872</v>
      </c>
      <c r="G19" s="355" t="s">
        <v>872</v>
      </c>
      <c r="H19" s="355" t="s">
        <v>872</v>
      </c>
      <c r="I19" s="355" t="s">
        <v>872</v>
      </c>
      <c r="J19" s="355" t="s">
        <v>872</v>
      </c>
      <c r="K19" s="355" t="s">
        <v>872</v>
      </c>
      <c r="L19" s="355" t="s">
        <v>872</v>
      </c>
      <c r="M19" s="355" t="s">
        <v>872</v>
      </c>
      <c r="N19" s="355" t="s">
        <v>872</v>
      </c>
    </row>
    <row r="20" spans="1:14" ht="12.75">
      <c r="A20" s="237"/>
      <c r="B20" s="237"/>
      <c r="C20" s="237"/>
      <c r="D20" s="237"/>
      <c r="E20" s="232"/>
      <c r="F20" s="232"/>
      <c r="G20" s="232"/>
      <c r="H20" s="232"/>
      <c r="I20" s="232"/>
      <c r="J20" s="232"/>
      <c r="K20" s="232"/>
      <c r="L20" s="232"/>
      <c r="M20" s="232"/>
      <c r="N20" s="232"/>
    </row>
    <row r="21" spans="1:14" ht="12.75">
      <c r="A21" s="238"/>
      <c r="B21" s="239"/>
      <c r="C21" s="239"/>
      <c r="D21" s="237"/>
      <c r="E21" s="232"/>
      <c r="F21" s="232"/>
      <c r="G21" s="232"/>
      <c r="H21" s="232"/>
      <c r="I21" s="232"/>
      <c r="J21" s="232"/>
      <c r="K21" s="232"/>
      <c r="L21" s="232"/>
      <c r="M21" s="232"/>
      <c r="N21" s="232"/>
    </row>
    <row r="22" spans="1:14" ht="12.75">
      <c r="A22" s="240"/>
      <c r="B22" s="240"/>
      <c r="C22" s="240"/>
      <c r="E22" s="232"/>
      <c r="F22" s="232"/>
      <c r="G22" s="232"/>
      <c r="H22" s="232"/>
      <c r="I22" s="232"/>
      <c r="J22" s="232"/>
      <c r="K22" s="232"/>
      <c r="L22" s="232"/>
      <c r="M22" s="232"/>
      <c r="N22" s="232"/>
    </row>
    <row r="23" spans="1:14" ht="12.75">
      <c r="A23" s="240"/>
      <c r="B23" s="240"/>
      <c r="C23" s="240"/>
      <c r="E23" s="232"/>
      <c r="F23" s="232"/>
      <c r="G23" s="232"/>
      <c r="H23" s="232"/>
      <c r="I23" s="232"/>
      <c r="J23" s="232"/>
      <c r="K23" s="232"/>
      <c r="L23" s="232"/>
      <c r="M23" s="232"/>
      <c r="N23" s="232"/>
    </row>
    <row r="24" spans="1:14" ht="12.75">
      <c r="A24" s="240"/>
      <c r="B24" s="240"/>
      <c r="C24" s="240"/>
      <c r="E24" s="232"/>
      <c r="F24" s="232"/>
      <c r="G24" s="232"/>
      <c r="H24" s="232"/>
      <c r="I24" s="232"/>
      <c r="J24" s="232"/>
      <c r="K24" s="232"/>
      <c r="L24" s="232"/>
      <c r="M24" s="232"/>
      <c r="N24" s="232"/>
    </row>
    <row r="25" spans="1:14" ht="12.75">
      <c r="A25" s="240"/>
      <c r="B25" s="240"/>
      <c r="C25" s="240"/>
      <c r="E25" s="232"/>
      <c r="F25" s="232"/>
      <c r="G25" s="232"/>
      <c r="H25" s="232"/>
      <c r="I25" s="232"/>
      <c r="J25" s="232"/>
      <c r="K25" s="232"/>
      <c r="L25" s="232"/>
      <c r="M25" s="232"/>
      <c r="N25" s="232"/>
    </row>
    <row r="26" spans="1:12" ht="12.75">
      <c r="A26" s="13" t="s">
        <v>19</v>
      </c>
      <c r="B26" s="13"/>
      <c r="C26" s="13"/>
      <c r="D26" s="13"/>
      <c r="E26" s="13"/>
      <c r="F26" s="13"/>
      <c r="G26" s="13"/>
      <c r="H26" s="13"/>
      <c r="L26" s="283" t="s">
        <v>902</v>
      </c>
    </row>
    <row r="27" ht="12.75">
      <c r="L27" s="283" t="s">
        <v>890</v>
      </c>
    </row>
    <row r="28" ht="12.75">
      <c r="L28" s="283" t="s">
        <v>892</v>
      </c>
    </row>
    <row r="29" ht="12.75">
      <c r="K29" s="27" t="s">
        <v>82</v>
      </c>
    </row>
    <row r="31" spans="1:14" ht="12.75">
      <c r="A31" s="722"/>
      <c r="B31" s="722"/>
      <c r="C31" s="722"/>
      <c r="D31" s="722"/>
      <c r="E31" s="722"/>
      <c r="F31" s="722"/>
      <c r="G31" s="722"/>
      <c r="H31" s="722"/>
      <c r="I31" s="722"/>
      <c r="J31" s="722"/>
      <c r="K31" s="722"/>
      <c r="L31" s="722"/>
      <c r="M31" s="722"/>
      <c r="N31" s="722"/>
    </row>
  </sheetData>
  <sheetProtection/>
  <mergeCells count="14">
    <mergeCell ref="A31:N31"/>
    <mergeCell ref="H7:N7"/>
    <mergeCell ref="A8:A9"/>
    <mergeCell ref="B8:B9"/>
    <mergeCell ref="C8:C9"/>
    <mergeCell ref="D8:D9"/>
    <mergeCell ref="E8:H8"/>
    <mergeCell ref="I8:N8"/>
    <mergeCell ref="A6:N6"/>
    <mergeCell ref="D1:E1"/>
    <mergeCell ref="M1:N1"/>
    <mergeCell ref="A2:N2"/>
    <mergeCell ref="A3:N3"/>
    <mergeCell ref="A4:N5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zoomScale="90" zoomScaleNormal="90" zoomScaleSheetLayoutView="70" zoomScalePageLayoutView="0" workbookViewId="0" topLeftCell="A1">
      <selection activeCell="A1" sqref="A1"/>
    </sheetView>
  </sheetViews>
  <sheetFormatPr defaultColWidth="9.140625" defaultRowHeight="12.75"/>
  <cols>
    <col min="1" max="1" width="9.140625" style="65" customWidth="1"/>
    <col min="2" max="2" width="11.28125" style="65" customWidth="1"/>
    <col min="3" max="4" width="8.57421875" style="65" customWidth="1"/>
    <col min="5" max="5" width="8.7109375" style="65" customWidth="1"/>
    <col min="6" max="6" width="8.57421875" style="65" customWidth="1"/>
    <col min="7" max="7" width="9.7109375" style="65" customWidth="1"/>
    <col min="8" max="8" width="10.28125" style="65" customWidth="1"/>
    <col min="9" max="9" width="9.7109375" style="65" customWidth="1"/>
    <col min="10" max="10" width="9.28125" style="65" customWidth="1"/>
    <col min="11" max="11" width="7.00390625" style="65" customWidth="1"/>
    <col min="12" max="12" width="7.28125" style="65" customWidth="1"/>
    <col min="13" max="13" width="7.421875" style="65" customWidth="1"/>
    <col min="14" max="14" width="7.8515625" style="65" customWidth="1"/>
    <col min="15" max="18" width="12.57421875" style="65" customWidth="1"/>
    <col min="19" max="19" width="9.00390625" style="65" customWidth="1"/>
    <col min="20" max="20" width="9.140625" style="65" hidden="1" customWidth="1"/>
    <col min="21" max="16384" width="9.140625" style="65" customWidth="1"/>
  </cols>
  <sheetData>
    <row r="1" spans="7:19" s="14" customFormat="1" ht="15.75">
      <c r="G1" s="534" t="s">
        <v>0</v>
      </c>
      <c r="H1" s="534"/>
      <c r="I1" s="534"/>
      <c r="J1" s="534"/>
      <c r="K1" s="534"/>
      <c r="L1" s="534"/>
      <c r="M1" s="534"/>
      <c r="N1" s="33"/>
      <c r="O1" s="33"/>
      <c r="Q1" s="583" t="s">
        <v>551</v>
      </c>
      <c r="R1" s="583"/>
      <c r="S1" s="36"/>
    </row>
    <row r="2" spans="1:18" s="14" customFormat="1" ht="20.25">
      <c r="A2" s="535" t="s">
        <v>651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</row>
    <row r="3" spans="2:10" s="14" customFormat="1" ht="20.25">
      <c r="B3" s="111"/>
      <c r="C3" s="111"/>
      <c r="D3" s="111"/>
      <c r="E3" s="111"/>
      <c r="F3" s="111"/>
      <c r="G3" s="111"/>
      <c r="H3" s="111"/>
      <c r="I3" s="111"/>
      <c r="J3" s="111"/>
    </row>
    <row r="4" spans="1:20" ht="18">
      <c r="A4" s="733" t="s">
        <v>740</v>
      </c>
      <c r="B4" s="733"/>
      <c r="C4" s="733"/>
      <c r="D4" s="733"/>
      <c r="E4" s="733"/>
      <c r="F4" s="733"/>
      <c r="G4" s="733"/>
      <c r="H4" s="733"/>
      <c r="I4" s="733"/>
      <c r="J4" s="733"/>
      <c r="K4" s="733"/>
      <c r="L4" s="733"/>
      <c r="M4" s="733"/>
      <c r="N4" s="733"/>
      <c r="O4" s="733"/>
      <c r="P4" s="733"/>
      <c r="Q4" s="733"/>
      <c r="R4" s="733"/>
      <c r="S4" s="468"/>
      <c r="T4" s="468"/>
    </row>
    <row r="5" spans="3:20" ht="15">
      <c r="C5" s="66"/>
      <c r="D5" s="66"/>
      <c r="E5" s="66"/>
      <c r="F5" s="66"/>
      <c r="G5" s="66"/>
      <c r="H5" s="66"/>
      <c r="M5" s="66"/>
      <c r="N5" s="66"/>
      <c r="O5" s="66"/>
      <c r="P5" s="66"/>
      <c r="Q5" s="66"/>
      <c r="R5" s="66"/>
      <c r="S5" s="66"/>
      <c r="T5" s="66"/>
    </row>
    <row r="6" spans="1:2" ht="15">
      <c r="A6" s="537" t="s">
        <v>893</v>
      </c>
      <c r="B6" s="537"/>
    </row>
    <row r="7" ht="15">
      <c r="B7" s="68"/>
    </row>
    <row r="8" spans="1:18" s="69" customFormat="1" ht="36" customHeight="1">
      <c r="A8" s="546" t="s">
        <v>2</v>
      </c>
      <c r="B8" s="734" t="s">
        <v>3</v>
      </c>
      <c r="C8" s="739" t="s">
        <v>247</v>
      </c>
      <c r="D8" s="739"/>
      <c r="E8" s="739"/>
      <c r="F8" s="739"/>
      <c r="G8" s="736" t="s">
        <v>763</v>
      </c>
      <c r="H8" s="737"/>
      <c r="I8" s="737"/>
      <c r="J8" s="740"/>
      <c r="K8" s="736" t="s">
        <v>208</v>
      </c>
      <c r="L8" s="737"/>
      <c r="M8" s="737"/>
      <c r="N8" s="740"/>
      <c r="O8" s="736" t="s">
        <v>105</v>
      </c>
      <c r="P8" s="737"/>
      <c r="Q8" s="737"/>
      <c r="R8" s="738"/>
    </row>
    <row r="9" spans="1:19" s="70" customFormat="1" ht="25.5">
      <c r="A9" s="546"/>
      <c r="B9" s="735"/>
      <c r="C9" s="368" t="s">
        <v>91</v>
      </c>
      <c r="D9" s="368" t="s">
        <v>95</v>
      </c>
      <c r="E9" s="368" t="s">
        <v>96</v>
      </c>
      <c r="F9" s="368" t="s">
        <v>16</v>
      </c>
      <c r="G9" s="368" t="s">
        <v>91</v>
      </c>
      <c r="H9" s="368" t="s">
        <v>95</v>
      </c>
      <c r="I9" s="368" t="s">
        <v>96</v>
      </c>
      <c r="J9" s="368" t="s">
        <v>16</v>
      </c>
      <c r="K9" s="368" t="s">
        <v>91</v>
      </c>
      <c r="L9" s="368" t="s">
        <v>95</v>
      </c>
      <c r="M9" s="368" t="s">
        <v>96</v>
      </c>
      <c r="N9" s="368" t="s">
        <v>16</v>
      </c>
      <c r="O9" s="368" t="s">
        <v>141</v>
      </c>
      <c r="P9" s="368" t="s">
        <v>142</v>
      </c>
      <c r="Q9" s="369" t="s">
        <v>143</v>
      </c>
      <c r="R9" s="368" t="s">
        <v>144</v>
      </c>
      <c r="S9" s="105"/>
    </row>
    <row r="10" spans="1:18" s="132" customFormat="1" ht="12.75">
      <c r="A10" s="5">
        <v>1</v>
      </c>
      <c r="B10" s="73">
        <v>2</v>
      </c>
      <c r="C10" s="74">
        <v>3</v>
      </c>
      <c r="D10" s="74">
        <v>4</v>
      </c>
      <c r="E10" s="74">
        <v>5</v>
      </c>
      <c r="F10" s="74">
        <v>6</v>
      </c>
      <c r="G10" s="74">
        <v>7</v>
      </c>
      <c r="H10" s="74">
        <v>8</v>
      </c>
      <c r="I10" s="74">
        <v>9</v>
      </c>
      <c r="J10" s="74">
        <v>10</v>
      </c>
      <c r="K10" s="74">
        <v>11</v>
      </c>
      <c r="L10" s="74">
        <v>12</v>
      </c>
      <c r="M10" s="74">
        <v>13</v>
      </c>
      <c r="N10" s="74">
        <v>14</v>
      </c>
      <c r="O10" s="74">
        <v>15</v>
      </c>
      <c r="P10" s="74">
        <v>16</v>
      </c>
      <c r="Q10" s="74">
        <v>17</v>
      </c>
      <c r="R10" s="73">
        <v>18</v>
      </c>
    </row>
    <row r="11" spans="1:18" s="132" customFormat="1" ht="15">
      <c r="A11" s="5">
        <v>1</v>
      </c>
      <c r="B11" s="363" t="s">
        <v>861</v>
      </c>
      <c r="C11" s="364">
        <v>488</v>
      </c>
      <c r="D11" s="364">
        <f>92-29</f>
        <v>63</v>
      </c>
      <c r="E11" s="364">
        <v>0</v>
      </c>
      <c r="F11" s="364">
        <f>C11+D11</f>
        <v>551</v>
      </c>
      <c r="G11" s="364">
        <v>488</v>
      </c>
      <c r="H11" s="364">
        <v>63</v>
      </c>
      <c r="I11" s="364">
        <v>0</v>
      </c>
      <c r="J11" s="364">
        <f>G11+H11+I11</f>
        <v>551</v>
      </c>
      <c r="K11" s="365">
        <v>0</v>
      </c>
      <c r="L11" s="365">
        <v>0</v>
      </c>
      <c r="M11" s="365">
        <v>0</v>
      </c>
      <c r="N11" s="365">
        <v>0</v>
      </c>
      <c r="O11" s="365">
        <v>4</v>
      </c>
      <c r="P11" s="365">
        <v>0</v>
      </c>
      <c r="Q11" s="365">
        <v>0</v>
      </c>
      <c r="R11" s="365">
        <f aca="true" t="shared" si="0" ref="R11:R18">SUM(O11:Q11)</f>
        <v>4</v>
      </c>
    </row>
    <row r="12" spans="1:18" s="132" customFormat="1" ht="15">
      <c r="A12" s="5">
        <v>2</v>
      </c>
      <c r="B12" s="363" t="s">
        <v>862</v>
      </c>
      <c r="C12" s="364">
        <v>284</v>
      </c>
      <c r="D12" s="364">
        <v>4</v>
      </c>
      <c r="E12" s="364">
        <v>0</v>
      </c>
      <c r="F12" s="364">
        <f>C12+D12</f>
        <v>288</v>
      </c>
      <c r="G12" s="364">
        <v>288</v>
      </c>
      <c r="H12" s="364">
        <v>0</v>
      </c>
      <c r="I12" s="364">
        <v>0</v>
      </c>
      <c r="J12" s="364">
        <f>G12+H12+I12</f>
        <v>288</v>
      </c>
      <c r="K12" s="365">
        <v>0</v>
      </c>
      <c r="L12" s="365">
        <v>0</v>
      </c>
      <c r="M12" s="365">
        <v>0</v>
      </c>
      <c r="N12" s="365">
        <v>0</v>
      </c>
      <c r="O12" s="365">
        <v>3</v>
      </c>
      <c r="P12" s="365">
        <v>0</v>
      </c>
      <c r="Q12" s="365">
        <v>0</v>
      </c>
      <c r="R12" s="365">
        <f t="shared" si="0"/>
        <v>3</v>
      </c>
    </row>
    <row r="13" spans="1:18" s="132" customFormat="1" ht="15">
      <c r="A13" s="5">
        <v>3</v>
      </c>
      <c r="B13" s="363" t="s">
        <v>863</v>
      </c>
      <c r="C13" s="364">
        <v>123</v>
      </c>
      <c r="D13" s="364">
        <v>59</v>
      </c>
      <c r="E13" s="364">
        <v>0</v>
      </c>
      <c r="F13" s="364">
        <f aca="true" t="shared" si="1" ref="F13:F18">C13+D13</f>
        <v>182</v>
      </c>
      <c r="G13" s="364">
        <v>123</v>
      </c>
      <c r="H13" s="364">
        <v>59</v>
      </c>
      <c r="I13" s="364">
        <v>0</v>
      </c>
      <c r="J13" s="364">
        <f aca="true" t="shared" si="2" ref="J13:J18">G13+H13+I13</f>
        <v>182</v>
      </c>
      <c r="K13" s="365">
        <v>0</v>
      </c>
      <c r="L13" s="365">
        <v>0</v>
      </c>
      <c r="M13" s="365">
        <v>0</v>
      </c>
      <c r="N13" s="365">
        <v>0</v>
      </c>
      <c r="O13" s="365">
        <v>2</v>
      </c>
      <c r="P13" s="365">
        <v>0</v>
      </c>
      <c r="Q13" s="365">
        <v>0</v>
      </c>
      <c r="R13" s="365">
        <f t="shared" si="0"/>
        <v>2</v>
      </c>
    </row>
    <row r="14" spans="1:18" s="132" customFormat="1" ht="15">
      <c r="A14" s="5">
        <v>4</v>
      </c>
      <c r="B14" s="363" t="s">
        <v>864</v>
      </c>
      <c r="C14" s="364">
        <v>306</v>
      </c>
      <c r="D14" s="364">
        <v>59</v>
      </c>
      <c r="E14" s="364">
        <v>0</v>
      </c>
      <c r="F14" s="364">
        <f t="shared" si="1"/>
        <v>365</v>
      </c>
      <c r="G14" s="364">
        <v>306</v>
      </c>
      <c r="H14" s="364">
        <v>59</v>
      </c>
      <c r="I14" s="364">
        <v>0</v>
      </c>
      <c r="J14" s="364">
        <f t="shared" si="2"/>
        <v>365</v>
      </c>
      <c r="K14" s="365">
        <v>0</v>
      </c>
      <c r="L14" s="365">
        <v>0</v>
      </c>
      <c r="M14" s="365">
        <v>0</v>
      </c>
      <c r="N14" s="365">
        <v>0</v>
      </c>
      <c r="O14" s="365">
        <v>4</v>
      </c>
      <c r="P14" s="365">
        <v>0</v>
      </c>
      <c r="Q14" s="365">
        <v>0</v>
      </c>
      <c r="R14" s="365">
        <f t="shared" si="0"/>
        <v>4</v>
      </c>
    </row>
    <row r="15" spans="1:18" s="132" customFormat="1" ht="15">
      <c r="A15" s="5">
        <v>5</v>
      </c>
      <c r="B15" s="363" t="s">
        <v>865</v>
      </c>
      <c r="C15" s="364">
        <v>304</v>
      </c>
      <c r="D15" s="364">
        <v>194</v>
      </c>
      <c r="E15" s="364">
        <v>0</v>
      </c>
      <c r="F15" s="364">
        <f t="shared" si="1"/>
        <v>498</v>
      </c>
      <c r="G15" s="364">
        <v>304</v>
      </c>
      <c r="H15" s="364">
        <v>194</v>
      </c>
      <c r="I15" s="364">
        <v>0</v>
      </c>
      <c r="J15" s="364">
        <f t="shared" si="2"/>
        <v>498</v>
      </c>
      <c r="K15" s="365">
        <v>0</v>
      </c>
      <c r="L15" s="365">
        <v>0</v>
      </c>
      <c r="M15" s="365">
        <v>0</v>
      </c>
      <c r="N15" s="365">
        <v>0</v>
      </c>
      <c r="O15" s="365">
        <v>4</v>
      </c>
      <c r="P15" s="365">
        <v>0</v>
      </c>
      <c r="Q15" s="365">
        <v>0</v>
      </c>
      <c r="R15" s="365">
        <f t="shared" si="0"/>
        <v>4</v>
      </c>
    </row>
    <row r="16" spans="1:18" s="132" customFormat="1" ht="15">
      <c r="A16" s="5">
        <v>6</v>
      </c>
      <c r="B16" s="363" t="s">
        <v>866</v>
      </c>
      <c r="C16" s="364">
        <v>158</v>
      </c>
      <c r="D16" s="364">
        <v>124</v>
      </c>
      <c r="E16" s="364">
        <v>0</v>
      </c>
      <c r="F16" s="364">
        <f t="shared" si="1"/>
        <v>282</v>
      </c>
      <c r="G16" s="364">
        <v>158</v>
      </c>
      <c r="H16" s="364">
        <v>124</v>
      </c>
      <c r="I16" s="364">
        <v>0</v>
      </c>
      <c r="J16" s="364">
        <f t="shared" si="2"/>
        <v>282</v>
      </c>
      <c r="K16" s="365">
        <v>0</v>
      </c>
      <c r="L16" s="365">
        <v>0</v>
      </c>
      <c r="M16" s="365">
        <v>0</v>
      </c>
      <c r="N16" s="365">
        <v>0</v>
      </c>
      <c r="O16" s="365">
        <v>3</v>
      </c>
      <c r="P16" s="365">
        <v>0</v>
      </c>
      <c r="Q16" s="365">
        <v>0</v>
      </c>
      <c r="R16" s="365">
        <f t="shared" si="0"/>
        <v>3</v>
      </c>
    </row>
    <row r="17" spans="1:18" s="132" customFormat="1" ht="15">
      <c r="A17" s="5">
        <v>7</v>
      </c>
      <c r="B17" s="363" t="s">
        <v>873</v>
      </c>
      <c r="C17" s="364">
        <v>172</v>
      </c>
      <c r="D17" s="364">
        <v>14</v>
      </c>
      <c r="E17" s="364">
        <v>0</v>
      </c>
      <c r="F17" s="364">
        <f t="shared" si="1"/>
        <v>186</v>
      </c>
      <c r="G17" s="364">
        <v>172</v>
      </c>
      <c r="H17" s="364">
        <v>14</v>
      </c>
      <c r="I17" s="364">
        <v>0</v>
      </c>
      <c r="J17" s="364">
        <f t="shared" si="2"/>
        <v>186</v>
      </c>
      <c r="K17" s="365">
        <v>0</v>
      </c>
      <c r="L17" s="365">
        <v>0</v>
      </c>
      <c r="M17" s="365">
        <v>0</v>
      </c>
      <c r="N17" s="365">
        <v>0</v>
      </c>
      <c r="O17" s="365">
        <v>4</v>
      </c>
      <c r="P17" s="365">
        <v>0</v>
      </c>
      <c r="Q17" s="365">
        <v>0</v>
      </c>
      <c r="R17" s="365">
        <f t="shared" si="0"/>
        <v>4</v>
      </c>
    </row>
    <row r="18" spans="1:18" s="132" customFormat="1" ht="15">
      <c r="A18" s="5">
        <v>8</v>
      </c>
      <c r="B18" s="363" t="s">
        <v>868</v>
      </c>
      <c r="C18" s="364">
        <v>134</v>
      </c>
      <c r="D18" s="364">
        <v>20</v>
      </c>
      <c r="E18" s="364">
        <v>0</v>
      </c>
      <c r="F18" s="364">
        <f t="shared" si="1"/>
        <v>154</v>
      </c>
      <c r="G18" s="364">
        <v>134</v>
      </c>
      <c r="H18" s="364">
        <v>20</v>
      </c>
      <c r="I18" s="364">
        <v>0</v>
      </c>
      <c r="J18" s="364">
        <f t="shared" si="2"/>
        <v>154</v>
      </c>
      <c r="K18" s="365">
        <v>0</v>
      </c>
      <c r="L18" s="365">
        <v>0</v>
      </c>
      <c r="M18" s="365">
        <v>0</v>
      </c>
      <c r="N18" s="365">
        <v>0</v>
      </c>
      <c r="O18" s="365">
        <v>2</v>
      </c>
      <c r="P18" s="365">
        <v>0</v>
      </c>
      <c r="Q18" s="365">
        <v>0</v>
      </c>
      <c r="R18" s="365">
        <f t="shared" si="0"/>
        <v>2</v>
      </c>
    </row>
    <row r="19" spans="1:18" s="132" customFormat="1" ht="15">
      <c r="A19" s="5"/>
      <c r="B19" s="73" t="s">
        <v>16</v>
      </c>
      <c r="C19" s="366">
        <f>SUM(C11:C18)</f>
        <v>1969</v>
      </c>
      <c r="D19" s="366">
        <f aca="true" t="shared" si="3" ref="D19:I19">SUM(D11:D18)</f>
        <v>537</v>
      </c>
      <c r="E19" s="366">
        <f t="shared" si="3"/>
        <v>0</v>
      </c>
      <c r="F19" s="366">
        <f t="shared" si="3"/>
        <v>2506</v>
      </c>
      <c r="G19" s="366">
        <f t="shared" si="3"/>
        <v>1973</v>
      </c>
      <c r="H19" s="366">
        <f>SUM(H11:H18)</f>
        <v>533</v>
      </c>
      <c r="I19" s="366">
        <f t="shared" si="3"/>
        <v>0</v>
      </c>
      <c r="J19" s="366">
        <f aca="true" t="shared" si="4" ref="J19:R19">SUM(J11:J18)</f>
        <v>2506</v>
      </c>
      <c r="K19" s="367">
        <f t="shared" si="4"/>
        <v>0</v>
      </c>
      <c r="L19" s="367">
        <f t="shared" si="4"/>
        <v>0</v>
      </c>
      <c r="M19" s="367">
        <f t="shared" si="4"/>
        <v>0</v>
      </c>
      <c r="N19" s="367">
        <f t="shared" si="4"/>
        <v>0</v>
      </c>
      <c r="O19" s="367">
        <f t="shared" si="4"/>
        <v>26</v>
      </c>
      <c r="P19" s="367">
        <f t="shared" si="4"/>
        <v>0</v>
      </c>
      <c r="Q19" s="367">
        <f t="shared" si="4"/>
        <v>0</v>
      </c>
      <c r="R19" s="367">
        <f t="shared" si="4"/>
        <v>26</v>
      </c>
    </row>
    <row r="27" spans="1:16" ht="12.75">
      <c r="A27" s="13" t="s">
        <v>19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P27" s="283" t="s">
        <v>902</v>
      </c>
    </row>
    <row r="28" ht="12.75">
      <c r="P28" s="283" t="s">
        <v>890</v>
      </c>
    </row>
    <row r="29" ht="12.75">
      <c r="P29" s="283" t="s">
        <v>892</v>
      </c>
    </row>
    <row r="30" ht="12.75">
      <c r="O30" s="27" t="s">
        <v>82</v>
      </c>
    </row>
  </sheetData>
  <sheetProtection/>
  <mergeCells count="11">
    <mergeCell ref="G8:J8"/>
    <mergeCell ref="A4:R4"/>
    <mergeCell ref="Q1:R1"/>
    <mergeCell ref="A6:B6"/>
    <mergeCell ref="A8:A9"/>
    <mergeCell ref="B8:B9"/>
    <mergeCell ref="G1:M1"/>
    <mergeCell ref="A2:R2"/>
    <mergeCell ref="O8:R8"/>
    <mergeCell ref="C8:F8"/>
    <mergeCell ref="K8:N8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77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zoomScale="80" zoomScaleNormal="80" zoomScaleSheetLayoutView="100" zoomScalePageLayoutView="0" workbookViewId="0" topLeftCell="A1">
      <selection activeCell="D12" sqref="D12"/>
    </sheetView>
  </sheetViews>
  <sheetFormatPr defaultColWidth="9.140625" defaultRowHeight="12.75"/>
  <cols>
    <col min="1" max="1" width="6.140625" style="65" customWidth="1"/>
    <col min="2" max="2" width="13.140625" style="65" customWidth="1"/>
    <col min="3" max="3" width="15.421875" style="65" customWidth="1"/>
    <col min="4" max="4" width="14.8515625" style="65" customWidth="1"/>
    <col min="5" max="5" width="11.8515625" style="65" customWidth="1"/>
    <col min="6" max="6" width="9.8515625" style="65" customWidth="1"/>
    <col min="7" max="7" width="12.7109375" style="65" customWidth="1"/>
    <col min="8" max="9" width="11.00390625" style="65" customWidth="1"/>
    <col min="10" max="10" width="14.140625" style="65" customWidth="1"/>
    <col min="11" max="11" width="12.28125" style="65" customWidth="1"/>
    <col min="12" max="12" width="13.140625" style="65" customWidth="1"/>
    <col min="13" max="13" width="9.7109375" style="65" customWidth="1"/>
    <col min="14" max="14" width="9.57421875" style="65" customWidth="1"/>
    <col min="15" max="15" width="12.7109375" style="65" customWidth="1"/>
    <col min="16" max="16" width="13.28125" style="65" customWidth="1"/>
    <col min="17" max="17" width="11.28125" style="65" customWidth="1"/>
    <col min="18" max="18" width="9.28125" style="65" customWidth="1"/>
    <col min="19" max="19" width="9.140625" style="65" customWidth="1"/>
    <col min="20" max="20" width="12.28125" style="65" customWidth="1"/>
    <col min="21" max="16384" width="9.140625" style="65" customWidth="1"/>
  </cols>
  <sheetData>
    <row r="1" spans="3:18" s="14" customFormat="1" ht="15.75">
      <c r="C1" s="38"/>
      <c r="D1" s="38"/>
      <c r="E1" s="38"/>
      <c r="F1" s="38"/>
      <c r="G1" s="38"/>
      <c r="H1" s="38"/>
      <c r="I1" s="93" t="s">
        <v>0</v>
      </c>
      <c r="J1" s="38"/>
      <c r="Q1" s="583" t="s">
        <v>552</v>
      </c>
      <c r="R1" s="583"/>
    </row>
    <row r="2" spans="1:19" s="14" customFormat="1" ht="20.25">
      <c r="A2" s="535" t="s">
        <v>651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</row>
    <row r="3" spans="7:17" s="14" customFormat="1" ht="20.25">
      <c r="G3" s="111"/>
      <c r="H3" s="111"/>
      <c r="I3" s="111"/>
      <c r="J3" s="111"/>
      <c r="K3" s="111"/>
      <c r="L3" s="111"/>
      <c r="M3" s="111"/>
      <c r="N3" s="37"/>
      <c r="O3" s="37"/>
      <c r="P3" s="37"/>
      <c r="Q3" s="37"/>
    </row>
    <row r="4" spans="1:20" ht="18">
      <c r="A4" s="733" t="s">
        <v>741</v>
      </c>
      <c r="B4" s="733"/>
      <c r="C4" s="733"/>
      <c r="D4" s="733"/>
      <c r="E4" s="733"/>
      <c r="F4" s="733"/>
      <c r="G4" s="733"/>
      <c r="H4" s="733"/>
      <c r="I4" s="733"/>
      <c r="J4" s="733"/>
      <c r="K4" s="733"/>
      <c r="L4" s="733"/>
      <c r="M4" s="733"/>
      <c r="N4" s="733"/>
      <c r="O4" s="733"/>
      <c r="P4" s="733"/>
      <c r="Q4" s="733"/>
      <c r="R4" s="733"/>
      <c r="S4" s="733"/>
      <c r="T4" s="468"/>
    </row>
    <row r="5" spans="3:20" ht="15.75">
      <c r="C5" s="66"/>
      <c r="D5" s="67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ht="15">
      <c r="A6" s="75" t="s">
        <v>905</v>
      </c>
    </row>
    <row r="7" spans="2:17" ht="15">
      <c r="B7" s="68"/>
      <c r="Q7" s="100" t="s">
        <v>138</v>
      </c>
    </row>
    <row r="8" spans="1:19" s="69" customFormat="1" ht="15">
      <c r="A8" s="546" t="s">
        <v>2</v>
      </c>
      <c r="B8" s="734" t="s">
        <v>3</v>
      </c>
      <c r="C8" s="739" t="s">
        <v>463</v>
      </c>
      <c r="D8" s="739"/>
      <c r="E8" s="739"/>
      <c r="F8" s="739"/>
      <c r="G8" s="739" t="s">
        <v>464</v>
      </c>
      <c r="H8" s="739"/>
      <c r="I8" s="739"/>
      <c r="J8" s="739"/>
      <c r="K8" s="739" t="s">
        <v>465</v>
      </c>
      <c r="L8" s="739"/>
      <c r="M8" s="739"/>
      <c r="N8" s="739"/>
      <c r="O8" s="739" t="s">
        <v>466</v>
      </c>
      <c r="P8" s="739"/>
      <c r="Q8" s="739"/>
      <c r="R8" s="734"/>
      <c r="S8" s="741" t="s">
        <v>160</v>
      </c>
    </row>
    <row r="9" spans="1:19" s="70" customFormat="1" ht="74.25" customHeight="1">
      <c r="A9" s="546"/>
      <c r="B9" s="735"/>
      <c r="C9" s="368" t="s">
        <v>157</v>
      </c>
      <c r="D9" s="379" t="s">
        <v>159</v>
      </c>
      <c r="E9" s="368" t="s">
        <v>137</v>
      </c>
      <c r="F9" s="379" t="s">
        <v>158</v>
      </c>
      <c r="G9" s="368" t="s">
        <v>248</v>
      </c>
      <c r="H9" s="379" t="s">
        <v>159</v>
      </c>
      <c r="I9" s="368" t="s">
        <v>137</v>
      </c>
      <c r="J9" s="379" t="s">
        <v>158</v>
      </c>
      <c r="K9" s="368" t="s">
        <v>248</v>
      </c>
      <c r="L9" s="379" t="s">
        <v>159</v>
      </c>
      <c r="M9" s="368" t="s">
        <v>137</v>
      </c>
      <c r="N9" s="379" t="s">
        <v>158</v>
      </c>
      <c r="O9" s="368" t="s">
        <v>248</v>
      </c>
      <c r="P9" s="379" t="s">
        <v>159</v>
      </c>
      <c r="Q9" s="368" t="s">
        <v>137</v>
      </c>
      <c r="R9" s="378" t="s">
        <v>158</v>
      </c>
      <c r="S9" s="741"/>
    </row>
    <row r="10" spans="1:19" s="70" customFormat="1" ht="15.75" customHeight="1">
      <c r="A10" s="5">
        <v>1</v>
      </c>
      <c r="B10" s="73">
        <v>2</v>
      </c>
      <c r="C10" s="64">
        <v>3</v>
      </c>
      <c r="D10" s="64">
        <v>4</v>
      </c>
      <c r="E10" s="64">
        <v>5</v>
      </c>
      <c r="F10" s="64">
        <v>6</v>
      </c>
      <c r="G10" s="64">
        <v>7</v>
      </c>
      <c r="H10" s="64">
        <v>8</v>
      </c>
      <c r="I10" s="64">
        <v>9</v>
      </c>
      <c r="J10" s="64">
        <v>10</v>
      </c>
      <c r="K10" s="64">
        <v>11</v>
      </c>
      <c r="L10" s="64">
        <v>12</v>
      </c>
      <c r="M10" s="64">
        <v>13</v>
      </c>
      <c r="N10" s="64">
        <v>14</v>
      </c>
      <c r="O10" s="64">
        <v>15</v>
      </c>
      <c r="P10" s="64">
        <v>16</v>
      </c>
      <c r="Q10" s="64">
        <v>17</v>
      </c>
      <c r="R10" s="107">
        <v>18</v>
      </c>
      <c r="S10" s="112">
        <v>19</v>
      </c>
    </row>
    <row r="11" spans="1:19" s="70" customFormat="1" ht="15">
      <c r="A11" s="370">
        <v>1</v>
      </c>
      <c r="B11" s="371" t="s">
        <v>861</v>
      </c>
      <c r="C11" s="370">
        <v>9</v>
      </c>
      <c r="D11" s="365">
        <v>4</v>
      </c>
      <c r="E11" s="372">
        <v>3.5</v>
      </c>
      <c r="F11" s="373">
        <f>D11*E11</f>
        <v>14</v>
      </c>
      <c r="G11" s="370" t="s">
        <v>869</v>
      </c>
      <c r="H11" s="370" t="s">
        <v>869</v>
      </c>
      <c r="I11" s="370" t="s">
        <v>869</v>
      </c>
      <c r="J11" s="370" t="s">
        <v>869</v>
      </c>
      <c r="K11" s="370" t="s">
        <v>869</v>
      </c>
      <c r="L11" s="370" t="s">
        <v>869</v>
      </c>
      <c r="M11" s="370" t="s">
        <v>869</v>
      </c>
      <c r="N11" s="370" t="s">
        <v>869</v>
      </c>
      <c r="O11" s="370" t="s">
        <v>869</v>
      </c>
      <c r="P11" s="370" t="s">
        <v>869</v>
      </c>
      <c r="Q11" s="370" t="s">
        <v>869</v>
      </c>
      <c r="R11" s="370" t="s">
        <v>869</v>
      </c>
      <c r="S11" s="373">
        <f>F11</f>
        <v>14</v>
      </c>
    </row>
    <row r="12" spans="1:19" s="70" customFormat="1" ht="15">
      <c r="A12" s="370">
        <v>2</v>
      </c>
      <c r="B12" s="374" t="s">
        <v>862</v>
      </c>
      <c r="C12" s="370">
        <v>4</v>
      </c>
      <c r="D12" s="365">
        <v>3</v>
      </c>
      <c r="E12" s="372">
        <v>3.5</v>
      </c>
      <c r="F12" s="373">
        <f aca="true" t="shared" si="0" ref="F12:F18">D12*E12</f>
        <v>10.5</v>
      </c>
      <c r="G12" s="370" t="s">
        <v>869</v>
      </c>
      <c r="H12" s="370" t="s">
        <v>869</v>
      </c>
      <c r="I12" s="370" t="s">
        <v>869</v>
      </c>
      <c r="J12" s="370" t="s">
        <v>869</v>
      </c>
      <c r="K12" s="370" t="s">
        <v>869</v>
      </c>
      <c r="L12" s="370" t="s">
        <v>869</v>
      </c>
      <c r="M12" s="370" t="s">
        <v>869</v>
      </c>
      <c r="N12" s="370" t="s">
        <v>869</v>
      </c>
      <c r="O12" s="370" t="s">
        <v>869</v>
      </c>
      <c r="P12" s="370" t="s">
        <v>869</v>
      </c>
      <c r="Q12" s="370" t="s">
        <v>869</v>
      </c>
      <c r="R12" s="370" t="s">
        <v>869</v>
      </c>
      <c r="S12" s="373">
        <f aca="true" t="shared" si="1" ref="S12:S18">F12</f>
        <v>10.5</v>
      </c>
    </row>
    <row r="13" spans="1:19" s="70" customFormat="1" ht="15">
      <c r="A13" s="370">
        <v>3</v>
      </c>
      <c r="B13" s="374" t="s">
        <v>863</v>
      </c>
      <c r="C13" s="370">
        <v>3</v>
      </c>
      <c r="D13" s="365">
        <v>2</v>
      </c>
      <c r="E13" s="372">
        <v>3.5</v>
      </c>
      <c r="F13" s="373">
        <f t="shared" si="0"/>
        <v>7</v>
      </c>
      <c r="G13" s="370" t="s">
        <v>869</v>
      </c>
      <c r="H13" s="370" t="s">
        <v>869</v>
      </c>
      <c r="I13" s="370" t="s">
        <v>869</v>
      </c>
      <c r="J13" s="370" t="s">
        <v>869</v>
      </c>
      <c r="K13" s="370" t="s">
        <v>869</v>
      </c>
      <c r="L13" s="370" t="s">
        <v>869</v>
      </c>
      <c r="M13" s="370" t="s">
        <v>869</v>
      </c>
      <c r="N13" s="370" t="s">
        <v>869</v>
      </c>
      <c r="O13" s="370" t="s">
        <v>869</v>
      </c>
      <c r="P13" s="370" t="s">
        <v>869</v>
      </c>
      <c r="Q13" s="370" t="s">
        <v>869</v>
      </c>
      <c r="R13" s="370" t="s">
        <v>869</v>
      </c>
      <c r="S13" s="373">
        <f t="shared" si="1"/>
        <v>7</v>
      </c>
    </row>
    <row r="14" spans="1:19" s="70" customFormat="1" ht="15">
      <c r="A14" s="370">
        <v>4</v>
      </c>
      <c r="B14" s="374" t="s">
        <v>864</v>
      </c>
      <c r="C14" s="370">
        <v>9</v>
      </c>
      <c r="D14" s="365">
        <v>4</v>
      </c>
      <c r="E14" s="372">
        <v>3.5</v>
      </c>
      <c r="F14" s="373">
        <f t="shared" si="0"/>
        <v>14</v>
      </c>
      <c r="G14" s="370" t="s">
        <v>869</v>
      </c>
      <c r="H14" s="370" t="s">
        <v>869</v>
      </c>
      <c r="I14" s="370" t="s">
        <v>869</v>
      </c>
      <c r="J14" s="370" t="s">
        <v>869</v>
      </c>
      <c r="K14" s="370" t="s">
        <v>869</v>
      </c>
      <c r="L14" s="370" t="s">
        <v>869</v>
      </c>
      <c r="M14" s="370" t="s">
        <v>869</v>
      </c>
      <c r="N14" s="370" t="s">
        <v>869</v>
      </c>
      <c r="O14" s="370" t="s">
        <v>869</v>
      </c>
      <c r="P14" s="370" t="s">
        <v>869</v>
      </c>
      <c r="Q14" s="370" t="s">
        <v>869</v>
      </c>
      <c r="R14" s="370" t="s">
        <v>869</v>
      </c>
      <c r="S14" s="373">
        <f t="shared" si="1"/>
        <v>14</v>
      </c>
    </row>
    <row r="15" spans="1:19" s="70" customFormat="1" ht="15">
      <c r="A15" s="370">
        <v>5</v>
      </c>
      <c r="B15" s="375" t="s">
        <v>865</v>
      </c>
      <c r="C15" s="370">
        <v>9</v>
      </c>
      <c r="D15" s="365">
        <v>4</v>
      </c>
      <c r="E15" s="372">
        <v>3.5</v>
      </c>
      <c r="F15" s="373">
        <f t="shared" si="0"/>
        <v>14</v>
      </c>
      <c r="G15" s="370" t="s">
        <v>869</v>
      </c>
      <c r="H15" s="370" t="s">
        <v>869</v>
      </c>
      <c r="I15" s="370" t="s">
        <v>869</v>
      </c>
      <c r="J15" s="370" t="s">
        <v>869</v>
      </c>
      <c r="K15" s="370" t="s">
        <v>869</v>
      </c>
      <c r="L15" s="370" t="s">
        <v>869</v>
      </c>
      <c r="M15" s="370" t="s">
        <v>869</v>
      </c>
      <c r="N15" s="370" t="s">
        <v>869</v>
      </c>
      <c r="O15" s="370" t="s">
        <v>869</v>
      </c>
      <c r="P15" s="370" t="s">
        <v>869</v>
      </c>
      <c r="Q15" s="370" t="s">
        <v>869</v>
      </c>
      <c r="R15" s="370" t="s">
        <v>869</v>
      </c>
      <c r="S15" s="373">
        <f t="shared" si="1"/>
        <v>14</v>
      </c>
    </row>
    <row r="16" spans="1:19" s="70" customFormat="1" ht="15">
      <c r="A16" s="370">
        <v>6</v>
      </c>
      <c r="B16" s="375" t="s">
        <v>866</v>
      </c>
      <c r="C16" s="370">
        <v>5</v>
      </c>
      <c r="D16" s="365">
        <v>3</v>
      </c>
      <c r="E16" s="372">
        <v>3.5</v>
      </c>
      <c r="F16" s="373">
        <f t="shared" si="0"/>
        <v>10.5</v>
      </c>
      <c r="G16" s="370" t="s">
        <v>869</v>
      </c>
      <c r="H16" s="370" t="s">
        <v>869</v>
      </c>
      <c r="I16" s="370" t="s">
        <v>869</v>
      </c>
      <c r="J16" s="370" t="s">
        <v>869</v>
      </c>
      <c r="K16" s="370" t="s">
        <v>869</v>
      </c>
      <c r="L16" s="370" t="s">
        <v>869</v>
      </c>
      <c r="M16" s="370" t="s">
        <v>869</v>
      </c>
      <c r="N16" s="370" t="s">
        <v>869</v>
      </c>
      <c r="O16" s="370" t="s">
        <v>869</v>
      </c>
      <c r="P16" s="370" t="s">
        <v>869</v>
      </c>
      <c r="Q16" s="370" t="s">
        <v>869</v>
      </c>
      <c r="R16" s="370" t="s">
        <v>869</v>
      </c>
      <c r="S16" s="373">
        <f t="shared" si="1"/>
        <v>10.5</v>
      </c>
    </row>
    <row r="17" spans="1:19" s="70" customFormat="1" ht="15">
      <c r="A17" s="370">
        <v>7</v>
      </c>
      <c r="B17" s="374" t="s">
        <v>873</v>
      </c>
      <c r="C17" s="370">
        <v>6</v>
      </c>
      <c r="D17" s="365">
        <v>4</v>
      </c>
      <c r="E17" s="372">
        <v>3.5</v>
      </c>
      <c r="F17" s="373">
        <f t="shared" si="0"/>
        <v>14</v>
      </c>
      <c r="G17" s="370" t="s">
        <v>869</v>
      </c>
      <c r="H17" s="370" t="s">
        <v>869</v>
      </c>
      <c r="I17" s="370" t="s">
        <v>869</v>
      </c>
      <c r="J17" s="370" t="s">
        <v>869</v>
      </c>
      <c r="K17" s="370" t="s">
        <v>869</v>
      </c>
      <c r="L17" s="370" t="s">
        <v>869</v>
      </c>
      <c r="M17" s="370" t="s">
        <v>869</v>
      </c>
      <c r="N17" s="370" t="s">
        <v>869</v>
      </c>
      <c r="O17" s="370" t="s">
        <v>869</v>
      </c>
      <c r="P17" s="370" t="s">
        <v>869</v>
      </c>
      <c r="Q17" s="370" t="s">
        <v>869</v>
      </c>
      <c r="R17" s="370" t="s">
        <v>869</v>
      </c>
      <c r="S17" s="373">
        <f t="shared" si="1"/>
        <v>14</v>
      </c>
    </row>
    <row r="18" spans="1:19" ht="15">
      <c r="A18" s="370">
        <v>8</v>
      </c>
      <c r="B18" s="375" t="s">
        <v>868</v>
      </c>
      <c r="C18" s="370">
        <v>2</v>
      </c>
      <c r="D18" s="365">
        <v>2</v>
      </c>
      <c r="E18" s="372">
        <v>3.5</v>
      </c>
      <c r="F18" s="373">
        <f t="shared" si="0"/>
        <v>7</v>
      </c>
      <c r="G18" s="370" t="s">
        <v>869</v>
      </c>
      <c r="H18" s="370" t="s">
        <v>869</v>
      </c>
      <c r="I18" s="370" t="s">
        <v>869</v>
      </c>
      <c r="J18" s="370" t="s">
        <v>869</v>
      </c>
      <c r="K18" s="370" t="s">
        <v>869</v>
      </c>
      <c r="L18" s="370" t="s">
        <v>869</v>
      </c>
      <c r="M18" s="370" t="s">
        <v>869</v>
      </c>
      <c r="N18" s="370" t="s">
        <v>869</v>
      </c>
      <c r="O18" s="370" t="s">
        <v>869</v>
      </c>
      <c r="P18" s="370" t="s">
        <v>869</v>
      </c>
      <c r="Q18" s="370" t="s">
        <v>869</v>
      </c>
      <c r="R18" s="370" t="s">
        <v>869</v>
      </c>
      <c r="S18" s="373">
        <f t="shared" si="1"/>
        <v>7</v>
      </c>
    </row>
    <row r="19" spans="1:19" ht="15">
      <c r="A19" s="376"/>
      <c r="B19" s="377" t="s">
        <v>16</v>
      </c>
      <c r="C19" s="376">
        <f>SUM(C11:C18)</f>
        <v>47</v>
      </c>
      <c r="D19" s="376">
        <f>SUM(D11:D18)</f>
        <v>26</v>
      </c>
      <c r="E19" s="373">
        <f>SUM(E11:E18)</f>
        <v>28</v>
      </c>
      <c r="F19" s="373">
        <f>SUM(F11:F18)</f>
        <v>91</v>
      </c>
      <c r="G19" s="370" t="s">
        <v>869</v>
      </c>
      <c r="H19" s="370" t="s">
        <v>869</v>
      </c>
      <c r="I19" s="370" t="s">
        <v>869</v>
      </c>
      <c r="J19" s="370" t="s">
        <v>869</v>
      </c>
      <c r="K19" s="370" t="s">
        <v>869</v>
      </c>
      <c r="L19" s="370" t="s">
        <v>869</v>
      </c>
      <c r="M19" s="370" t="s">
        <v>869</v>
      </c>
      <c r="N19" s="370" t="s">
        <v>869</v>
      </c>
      <c r="O19" s="370" t="s">
        <v>869</v>
      </c>
      <c r="P19" s="370" t="s">
        <v>869</v>
      </c>
      <c r="Q19" s="370" t="s">
        <v>869</v>
      </c>
      <c r="R19" s="370" t="s">
        <v>869</v>
      </c>
      <c r="S19" s="373">
        <f>SUM(S11:S18)</f>
        <v>91</v>
      </c>
    </row>
    <row r="20" spans="1:19" ht="15">
      <c r="A20" s="244" t="s">
        <v>501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</row>
    <row r="21" spans="1:19" ht="15">
      <c r="A21" s="244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</row>
    <row r="22" spans="1:19" ht="15">
      <c r="A22" s="244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</row>
    <row r="23" spans="1:19" ht="15">
      <c r="A23" s="244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</row>
    <row r="24" spans="1:19" ht="15">
      <c r="A24" s="244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</row>
    <row r="25" spans="1:19" ht="15">
      <c r="A25" s="244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5">
      <c r="A26" s="244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</row>
    <row r="27" spans="1:16" ht="12.75">
      <c r="A27" s="13" t="s">
        <v>19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P27" s="283" t="s">
        <v>902</v>
      </c>
    </row>
    <row r="28" ht="12.75">
      <c r="P28" s="283" t="s">
        <v>890</v>
      </c>
    </row>
    <row r="29" ht="12.75">
      <c r="P29" s="283" t="s">
        <v>892</v>
      </c>
    </row>
    <row r="30" ht="12.75">
      <c r="O30" s="27" t="s">
        <v>82</v>
      </c>
    </row>
  </sheetData>
  <sheetProtection/>
  <mergeCells count="10">
    <mergeCell ref="Q1:R1"/>
    <mergeCell ref="A8:A9"/>
    <mergeCell ref="B8:B9"/>
    <mergeCell ref="C8:F8"/>
    <mergeCell ref="G8:J8"/>
    <mergeCell ref="K8:N8"/>
    <mergeCell ref="A2:S2"/>
    <mergeCell ref="A4:S4"/>
    <mergeCell ref="S8:S9"/>
    <mergeCell ref="O8:R8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60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4"/>
  <sheetViews>
    <sheetView zoomScale="85" zoomScaleNormal="85" zoomScaleSheetLayoutView="100" zoomScalePageLayoutView="0" workbookViewId="0" topLeftCell="J1">
      <selection activeCell="A1" sqref="A1:AD1"/>
    </sheetView>
  </sheetViews>
  <sheetFormatPr defaultColWidth="9.140625" defaultRowHeight="12.75"/>
  <cols>
    <col min="1" max="1" width="5.28125" style="65" customWidth="1"/>
    <col min="2" max="2" width="11.28125" style="65" customWidth="1"/>
    <col min="3" max="3" width="7.140625" style="65" customWidth="1"/>
    <col min="4" max="4" width="6.8515625" style="65" customWidth="1"/>
    <col min="5" max="5" width="7.421875" style="65" customWidth="1"/>
    <col min="6" max="6" width="9.140625" style="65" customWidth="1"/>
    <col min="7" max="7" width="7.421875" style="65" customWidth="1"/>
    <col min="8" max="9" width="7.00390625" style="65" customWidth="1"/>
    <col min="10" max="10" width="7.140625" style="65" customWidth="1"/>
    <col min="11" max="11" width="6.8515625" style="65" customWidth="1"/>
    <col min="12" max="12" width="9.7109375" style="65" customWidth="1"/>
    <col min="13" max="14" width="6.8515625" style="65" customWidth="1"/>
    <col min="15" max="15" width="7.00390625" style="65" customWidth="1"/>
    <col min="16" max="16" width="7.28125" style="65" customWidth="1"/>
    <col min="17" max="19" width="7.421875" style="65" customWidth="1"/>
    <col min="20" max="20" width="7.8515625" style="65" customWidth="1"/>
    <col min="21" max="21" width="9.7109375" style="65" customWidth="1"/>
    <col min="22" max="22" width="12.8515625" style="65" customWidth="1"/>
    <col min="23" max="23" width="9.00390625" style="65" bestFit="1" customWidth="1"/>
    <col min="24" max="24" width="10.7109375" style="65" bestFit="1" customWidth="1"/>
    <col min="25" max="25" width="10.57421875" style="65" bestFit="1" customWidth="1"/>
    <col min="26" max="26" width="6.140625" style="65" bestFit="1" customWidth="1"/>
    <col min="27" max="27" width="6.57421875" style="65" bestFit="1" customWidth="1"/>
    <col min="28" max="28" width="10.57421875" style="65" customWidth="1"/>
    <col min="29" max="29" width="11.140625" style="65" customWidth="1"/>
    <col min="30" max="30" width="10.7109375" style="65" bestFit="1" customWidth="1"/>
    <col min="31" max="31" width="10.57421875" style="65" bestFit="1" customWidth="1"/>
    <col min="32" max="32" width="8.7109375" style="65" customWidth="1"/>
    <col min="33" max="16384" width="9.140625" style="65" customWidth="1"/>
  </cols>
  <sheetData>
    <row r="1" spans="1:34" s="14" customFormat="1" ht="15.75">
      <c r="A1" s="534" t="s">
        <v>0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4"/>
      <c r="Z1" s="534"/>
      <c r="AA1" s="534"/>
      <c r="AB1" s="534"/>
      <c r="AC1" s="534"/>
      <c r="AD1" s="534"/>
      <c r="AE1" s="583" t="s">
        <v>553</v>
      </c>
      <c r="AF1" s="583"/>
      <c r="AG1" s="36"/>
      <c r="AH1" s="36"/>
    </row>
    <row r="2" spans="1:32" s="14" customFormat="1" ht="20.25">
      <c r="A2" s="535" t="s">
        <v>651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535"/>
      <c r="AF2" s="535"/>
    </row>
    <row r="3" spans="10:22" s="14" customFormat="1" ht="20.25"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33" ht="15.75">
      <c r="A4" s="536" t="s">
        <v>742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536"/>
      <c r="S4" s="536"/>
      <c r="T4" s="536"/>
      <c r="U4" s="536"/>
      <c r="V4" s="536"/>
      <c r="W4" s="536"/>
      <c r="X4" s="536"/>
      <c r="Y4" s="536"/>
      <c r="Z4" s="536"/>
      <c r="AA4" s="536"/>
      <c r="AB4" s="536"/>
      <c r="AC4" s="536"/>
      <c r="AD4" s="536"/>
      <c r="AE4" s="536"/>
      <c r="AF4" s="536"/>
      <c r="AG4" s="93"/>
    </row>
    <row r="5" spans="3:33" ht="15">
      <c r="C5" s="66"/>
      <c r="D5" s="66"/>
      <c r="E5" s="66"/>
      <c r="F5" s="66"/>
      <c r="G5" s="66"/>
      <c r="H5" s="66"/>
      <c r="I5" s="66"/>
      <c r="J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</row>
    <row r="6" spans="1:2" ht="15">
      <c r="A6" s="69" t="s">
        <v>893</v>
      </c>
      <c r="B6" s="75"/>
    </row>
    <row r="7" ht="15">
      <c r="B7" s="68"/>
    </row>
    <row r="8" spans="1:32" s="391" customFormat="1" ht="35.25" customHeight="1">
      <c r="A8" s="546" t="s">
        <v>2</v>
      </c>
      <c r="B8" s="734" t="s">
        <v>3</v>
      </c>
      <c r="C8" s="739" t="s">
        <v>107</v>
      </c>
      <c r="D8" s="739"/>
      <c r="E8" s="739"/>
      <c r="F8" s="739"/>
      <c r="G8" s="739"/>
      <c r="H8" s="739"/>
      <c r="I8" s="736" t="s">
        <v>694</v>
      </c>
      <c r="J8" s="737"/>
      <c r="K8" s="737"/>
      <c r="L8" s="737"/>
      <c r="M8" s="737"/>
      <c r="N8" s="740"/>
      <c r="O8" s="736" t="s">
        <v>194</v>
      </c>
      <c r="P8" s="737"/>
      <c r="Q8" s="737"/>
      <c r="R8" s="737"/>
      <c r="S8" s="737"/>
      <c r="T8" s="740"/>
      <c r="U8" s="739" t="s">
        <v>106</v>
      </c>
      <c r="V8" s="739"/>
      <c r="W8" s="739"/>
      <c r="X8" s="739"/>
      <c r="Y8" s="739"/>
      <c r="Z8" s="739"/>
      <c r="AA8" s="742" t="s">
        <v>235</v>
      </c>
      <c r="AB8" s="743"/>
      <c r="AC8" s="743"/>
      <c r="AD8" s="743"/>
      <c r="AE8" s="743"/>
      <c r="AF8" s="744"/>
    </row>
    <row r="9" spans="1:32" s="393" customFormat="1" ht="74.25" customHeight="1">
      <c r="A9" s="546"/>
      <c r="B9" s="735"/>
      <c r="C9" s="392" t="s">
        <v>91</v>
      </c>
      <c r="D9" s="392" t="s">
        <v>95</v>
      </c>
      <c r="E9" s="392" t="s">
        <v>96</v>
      </c>
      <c r="F9" s="392" t="s">
        <v>365</v>
      </c>
      <c r="G9" s="392" t="s">
        <v>236</v>
      </c>
      <c r="H9" s="392" t="s">
        <v>16</v>
      </c>
      <c r="I9" s="392" t="s">
        <v>91</v>
      </c>
      <c r="J9" s="392" t="s">
        <v>95</v>
      </c>
      <c r="K9" s="392" t="s">
        <v>96</v>
      </c>
      <c r="L9" s="392" t="s">
        <v>365</v>
      </c>
      <c r="M9" s="392" t="s">
        <v>236</v>
      </c>
      <c r="N9" s="392" t="s">
        <v>16</v>
      </c>
      <c r="O9" s="392" t="s">
        <v>91</v>
      </c>
      <c r="P9" s="392" t="s">
        <v>95</v>
      </c>
      <c r="Q9" s="392" t="s">
        <v>96</v>
      </c>
      <c r="R9" s="392" t="s">
        <v>365</v>
      </c>
      <c r="S9" s="392" t="s">
        <v>236</v>
      </c>
      <c r="T9" s="392" t="s">
        <v>16</v>
      </c>
      <c r="U9" s="392" t="s">
        <v>237</v>
      </c>
      <c r="V9" s="392" t="s">
        <v>238</v>
      </c>
      <c r="W9" s="392" t="s">
        <v>239</v>
      </c>
      <c r="X9" s="392" t="s">
        <v>365</v>
      </c>
      <c r="Y9" s="392" t="s">
        <v>236</v>
      </c>
      <c r="Z9" s="392" t="s">
        <v>88</v>
      </c>
      <c r="AA9" s="392" t="s">
        <v>91</v>
      </c>
      <c r="AB9" s="392" t="s">
        <v>95</v>
      </c>
      <c r="AC9" s="392" t="s">
        <v>239</v>
      </c>
      <c r="AD9" s="392" t="s">
        <v>365</v>
      </c>
      <c r="AE9" s="392" t="s">
        <v>236</v>
      </c>
      <c r="AF9" s="392" t="s">
        <v>16</v>
      </c>
    </row>
    <row r="10" spans="1:32" s="384" customFormat="1" ht="15">
      <c r="A10" s="311">
        <v>1</v>
      </c>
      <c r="B10" s="382">
        <v>2</v>
      </c>
      <c r="C10" s="382">
        <v>3</v>
      </c>
      <c r="D10" s="383">
        <v>4</v>
      </c>
      <c r="E10" s="383">
        <v>5</v>
      </c>
      <c r="F10" s="383">
        <v>6</v>
      </c>
      <c r="G10" s="383">
        <v>7</v>
      </c>
      <c r="H10" s="383">
        <v>9</v>
      </c>
      <c r="I10" s="383">
        <v>10</v>
      </c>
      <c r="J10" s="383">
        <v>11</v>
      </c>
      <c r="K10" s="383">
        <v>12</v>
      </c>
      <c r="L10" s="383">
        <v>13</v>
      </c>
      <c r="M10" s="383">
        <v>14</v>
      </c>
      <c r="N10" s="383">
        <v>16</v>
      </c>
      <c r="O10" s="383">
        <v>17</v>
      </c>
      <c r="P10" s="383">
        <v>18</v>
      </c>
      <c r="Q10" s="383">
        <v>19</v>
      </c>
      <c r="R10" s="383">
        <v>20</v>
      </c>
      <c r="S10" s="383">
        <v>21</v>
      </c>
      <c r="T10" s="383">
        <v>23</v>
      </c>
      <c r="U10" s="383">
        <v>24</v>
      </c>
      <c r="V10" s="383">
        <v>25</v>
      </c>
      <c r="W10" s="383">
        <v>26</v>
      </c>
      <c r="X10" s="383">
        <v>27</v>
      </c>
      <c r="Y10" s="383">
        <v>28</v>
      </c>
      <c r="Z10" s="383">
        <v>30</v>
      </c>
      <c r="AA10" s="383">
        <v>31</v>
      </c>
      <c r="AB10" s="383">
        <v>32</v>
      </c>
      <c r="AC10" s="383">
        <v>33</v>
      </c>
      <c r="AD10" s="383">
        <v>34</v>
      </c>
      <c r="AE10" s="383">
        <v>35</v>
      </c>
      <c r="AF10" s="383">
        <v>37</v>
      </c>
    </row>
    <row r="11" spans="1:32" s="386" customFormat="1" ht="15">
      <c r="A11" s="370">
        <v>1</v>
      </c>
      <c r="B11" s="388" t="s">
        <v>861</v>
      </c>
      <c r="C11" s="385">
        <v>480</v>
      </c>
      <c r="D11" s="385">
        <v>38</v>
      </c>
      <c r="E11" s="385">
        <v>0</v>
      </c>
      <c r="F11" s="385">
        <v>0</v>
      </c>
      <c r="G11" s="385">
        <v>0</v>
      </c>
      <c r="H11" s="385">
        <f>SUM(C11:G11)</f>
        <v>518</v>
      </c>
      <c r="I11" s="370">
        <v>483</v>
      </c>
      <c r="J11" s="380">
        <v>40</v>
      </c>
      <c r="K11" s="370">
        <v>0</v>
      </c>
      <c r="L11" s="380">
        <v>0</v>
      </c>
      <c r="M11" s="370">
        <v>0</v>
      </c>
      <c r="N11" s="370">
        <f>SUM(I11:M11)</f>
        <v>523</v>
      </c>
      <c r="O11" s="381">
        <v>0</v>
      </c>
      <c r="P11" s="381">
        <v>0</v>
      </c>
      <c r="Q11" s="381">
        <v>0</v>
      </c>
      <c r="R11" s="381">
        <v>0</v>
      </c>
      <c r="S11" s="381">
        <v>0</v>
      </c>
      <c r="T11" s="385">
        <v>0</v>
      </c>
      <c r="U11" s="385">
        <v>0</v>
      </c>
      <c r="V11" s="385">
        <v>0</v>
      </c>
      <c r="W11" s="385">
        <v>0</v>
      </c>
      <c r="X11" s="385">
        <v>0</v>
      </c>
      <c r="Y11" s="385">
        <v>0</v>
      </c>
      <c r="Z11" s="385">
        <v>0</v>
      </c>
      <c r="AA11" s="385">
        <v>91</v>
      </c>
      <c r="AB11" s="385">
        <v>0</v>
      </c>
      <c r="AC11" s="385">
        <v>0</v>
      </c>
      <c r="AD11" s="385">
        <v>0</v>
      </c>
      <c r="AE11" s="385">
        <v>0</v>
      </c>
      <c r="AF11" s="385">
        <f>SUM(AA11:AE11)</f>
        <v>91</v>
      </c>
    </row>
    <row r="12" spans="1:32" s="386" customFormat="1" ht="15">
      <c r="A12" s="370">
        <v>2</v>
      </c>
      <c r="B12" s="389" t="s">
        <v>862</v>
      </c>
      <c r="C12" s="385">
        <v>251</v>
      </c>
      <c r="D12" s="385">
        <v>7</v>
      </c>
      <c r="E12" s="385">
        <v>0</v>
      </c>
      <c r="F12" s="385">
        <v>0</v>
      </c>
      <c r="G12" s="385">
        <v>0</v>
      </c>
      <c r="H12" s="385">
        <f aca="true" t="shared" si="0" ref="H12:H18">SUM(C12:G12)</f>
        <v>258</v>
      </c>
      <c r="I12" s="370">
        <v>256</v>
      </c>
      <c r="J12" s="380">
        <v>7</v>
      </c>
      <c r="K12" s="370">
        <v>0</v>
      </c>
      <c r="L12" s="380">
        <v>0</v>
      </c>
      <c r="M12" s="370">
        <v>0</v>
      </c>
      <c r="N12" s="370">
        <f aca="true" t="shared" si="1" ref="N12:N18">SUM(I12:M12)</f>
        <v>263</v>
      </c>
      <c r="O12" s="381">
        <v>0</v>
      </c>
      <c r="P12" s="381">
        <v>0</v>
      </c>
      <c r="Q12" s="381">
        <v>0</v>
      </c>
      <c r="R12" s="381">
        <v>0</v>
      </c>
      <c r="S12" s="381">
        <v>0</v>
      </c>
      <c r="T12" s="385">
        <v>0</v>
      </c>
      <c r="U12" s="385">
        <v>0</v>
      </c>
      <c r="V12" s="385">
        <v>0</v>
      </c>
      <c r="W12" s="385">
        <v>0</v>
      </c>
      <c r="X12" s="385">
        <v>0</v>
      </c>
      <c r="Y12" s="385">
        <v>0</v>
      </c>
      <c r="Z12" s="385">
        <v>0</v>
      </c>
      <c r="AA12" s="385">
        <v>66</v>
      </c>
      <c r="AB12" s="385">
        <v>0</v>
      </c>
      <c r="AC12" s="385">
        <v>0</v>
      </c>
      <c r="AD12" s="385">
        <v>0</v>
      </c>
      <c r="AE12" s="385">
        <v>0</v>
      </c>
      <c r="AF12" s="385">
        <f aca="true" t="shared" si="2" ref="AF12:AF18">SUM(AA12:AE12)</f>
        <v>66</v>
      </c>
    </row>
    <row r="13" spans="1:32" s="386" customFormat="1" ht="15">
      <c r="A13" s="370">
        <v>3</v>
      </c>
      <c r="B13" s="389" t="s">
        <v>863</v>
      </c>
      <c r="C13" s="385">
        <v>165</v>
      </c>
      <c r="D13" s="385">
        <v>13</v>
      </c>
      <c r="E13" s="385">
        <v>0</v>
      </c>
      <c r="F13" s="385">
        <v>0</v>
      </c>
      <c r="G13" s="385">
        <v>0</v>
      </c>
      <c r="H13" s="385">
        <f t="shared" si="0"/>
        <v>178</v>
      </c>
      <c r="I13" s="370">
        <v>164</v>
      </c>
      <c r="J13" s="380">
        <v>14</v>
      </c>
      <c r="K13" s="370">
        <v>0</v>
      </c>
      <c r="L13" s="380">
        <v>0</v>
      </c>
      <c r="M13" s="370">
        <v>0</v>
      </c>
      <c r="N13" s="370">
        <f>SUM(I13:M13)</f>
        <v>178</v>
      </c>
      <c r="O13" s="381">
        <v>0</v>
      </c>
      <c r="P13" s="381">
        <v>0</v>
      </c>
      <c r="Q13" s="381">
        <v>0</v>
      </c>
      <c r="R13" s="381">
        <v>0</v>
      </c>
      <c r="S13" s="381">
        <v>0</v>
      </c>
      <c r="T13" s="385">
        <v>0</v>
      </c>
      <c r="U13" s="385">
        <v>0</v>
      </c>
      <c r="V13" s="385">
        <v>0</v>
      </c>
      <c r="W13" s="385">
        <v>0</v>
      </c>
      <c r="X13" s="385">
        <v>0</v>
      </c>
      <c r="Y13" s="385">
        <v>0</v>
      </c>
      <c r="Z13" s="385">
        <v>0</v>
      </c>
      <c r="AA13" s="385">
        <v>46</v>
      </c>
      <c r="AB13" s="385">
        <v>0</v>
      </c>
      <c r="AC13" s="385">
        <v>0</v>
      </c>
      <c r="AD13" s="385">
        <v>0</v>
      </c>
      <c r="AE13" s="385">
        <v>0</v>
      </c>
      <c r="AF13" s="385">
        <f t="shared" si="2"/>
        <v>46</v>
      </c>
    </row>
    <row r="14" spans="1:32" s="386" customFormat="1" ht="15">
      <c r="A14" s="370">
        <v>4</v>
      </c>
      <c r="B14" s="389" t="s">
        <v>864</v>
      </c>
      <c r="C14" s="385">
        <v>378</v>
      </c>
      <c r="D14" s="385">
        <v>40</v>
      </c>
      <c r="E14" s="385">
        <v>0</v>
      </c>
      <c r="F14" s="385">
        <v>0</v>
      </c>
      <c r="G14" s="385">
        <v>0</v>
      </c>
      <c r="H14" s="385">
        <f t="shared" si="0"/>
        <v>418</v>
      </c>
      <c r="I14" s="370">
        <v>376</v>
      </c>
      <c r="J14" s="380">
        <v>40</v>
      </c>
      <c r="K14" s="370">
        <v>0</v>
      </c>
      <c r="L14" s="380">
        <v>0</v>
      </c>
      <c r="M14" s="370">
        <v>0</v>
      </c>
      <c r="N14" s="370">
        <f t="shared" si="1"/>
        <v>416</v>
      </c>
      <c r="O14" s="381">
        <v>0</v>
      </c>
      <c r="P14" s="381">
        <v>0</v>
      </c>
      <c r="Q14" s="381">
        <v>0</v>
      </c>
      <c r="R14" s="381">
        <v>0</v>
      </c>
      <c r="S14" s="381">
        <v>0</v>
      </c>
      <c r="T14" s="385">
        <v>0</v>
      </c>
      <c r="U14" s="385">
        <v>0</v>
      </c>
      <c r="V14" s="385">
        <v>0</v>
      </c>
      <c r="W14" s="385">
        <v>0</v>
      </c>
      <c r="X14" s="385">
        <v>0</v>
      </c>
      <c r="Y14" s="385">
        <v>0</v>
      </c>
      <c r="Z14" s="385">
        <v>0</v>
      </c>
      <c r="AA14" s="385">
        <v>147</v>
      </c>
      <c r="AB14" s="385">
        <v>0</v>
      </c>
      <c r="AC14" s="385">
        <v>0</v>
      </c>
      <c r="AD14" s="385">
        <v>0</v>
      </c>
      <c r="AE14" s="385">
        <v>0</v>
      </c>
      <c r="AF14" s="385">
        <f t="shared" si="2"/>
        <v>147</v>
      </c>
    </row>
    <row r="15" spans="1:32" s="386" customFormat="1" ht="15">
      <c r="A15" s="370">
        <v>5</v>
      </c>
      <c r="B15" s="390" t="s">
        <v>865</v>
      </c>
      <c r="C15" s="385">
        <v>425</v>
      </c>
      <c r="D15" s="385">
        <v>126</v>
      </c>
      <c r="E15" s="385">
        <v>0</v>
      </c>
      <c r="F15" s="385">
        <v>0</v>
      </c>
      <c r="G15" s="385">
        <v>0</v>
      </c>
      <c r="H15" s="385">
        <f t="shared" si="0"/>
        <v>551</v>
      </c>
      <c r="I15" s="370">
        <v>425</v>
      </c>
      <c r="J15" s="380">
        <v>124</v>
      </c>
      <c r="K15" s="370">
        <v>0</v>
      </c>
      <c r="L15" s="380">
        <v>0</v>
      </c>
      <c r="M15" s="370">
        <v>0</v>
      </c>
      <c r="N15" s="370">
        <f t="shared" si="1"/>
        <v>549</v>
      </c>
      <c r="O15" s="381">
        <v>0</v>
      </c>
      <c r="P15" s="381">
        <v>0</v>
      </c>
      <c r="Q15" s="381">
        <v>0</v>
      </c>
      <c r="R15" s="381">
        <v>0</v>
      </c>
      <c r="S15" s="381">
        <v>0</v>
      </c>
      <c r="T15" s="385">
        <v>0</v>
      </c>
      <c r="U15" s="385">
        <v>0</v>
      </c>
      <c r="V15" s="385">
        <v>0</v>
      </c>
      <c r="W15" s="385">
        <v>0</v>
      </c>
      <c r="X15" s="385">
        <v>0</v>
      </c>
      <c r="Y15" s="385">
        <v>0</v>
      </c>
      <c r="Z15" s="385">
        <v>0</v>
      </c>
      <c r="AA15" s="385">
        <v>97</v>
      </c>
      <c r="AB15" s="385">
        <v>0</v>
      </c>
      <c r="AC15" s="385">
        <v>0</v>
      </c>
      <c r="AD15" s="385">
        <v>0</v>
      </c>
      <c r="AE15" s="385">
        <v>0</v>
      </c>
      <c r="AF15" s="385">
        <f t="shared" si="2"/>
        <v>97</v>
      </c>
    </row>
    <row r="16" spans="1:32" s="386" customFormat="1" ht="15">
      <c r="A16" s="370">
        <v>6</v>
      </c>
      <c r="B16" s="390" t="s">
        <v>866</v>
      </c>
      <c r="C16" s="385">
        <v>267</v>
      </c>
      <c r="D16" s="385">
        <v>8</v>
      </c>
      <c r="E16" s="385">
        <v>0</v>
      </c>
      <c r="F16" s="385">
        <v>0</v>
      </c>
      <c r="G16" s="385">
        <v>0</v>
      </c>
      <c r="H16" s="385">
        <f t="shared" si="0"/>
        <v>275</v>
      </c>
      <c r="I16" s="370">
        <v>278</v>
      </c>
      <c r="J16" s="380">
        <v>8</v>
      </c>
      <c r="K16" s="370">
        <v>0</v>
      </c>
      <c r="L16" s="380">
        <v>0</v>
      </c>
      <c r="M16" s="370">
        <v>0</v>
      </c>
      <c r="N16" s="370">
        <f t="shared" si="1"/>
        <v>286</v>
      </c>
      <c r="O16" s="381">
        <v>0</v>
      </c>
      <c r="P16" s="381">
        <v>0</v>
      </c>
      <c r="Q16" s="381">
        <v>0</v>
      </c>
      <c r="R16" s="381">
        <v>0</v>
      </c>
      <c r="S16" s="381">
        <v>0</v>
      </c>
      <c r="T16" s="385">
        <v>0</v>
      </c>
      <c r="U16" s="385">
        <v>0</v>
      </c>
      <c r="V16" s="385">
        <v>0</v>
      </c>
      <c r="W16" s="385">
        <v>0</v>
      </c>
      <c r="X16" s="385">
        <v>0</v>
      </c>
      <c r="Y16" s="385">
        <v>0</v>
      </c>
      <c r="Z16" s="385">
        <v>0</v>
      </c>
      <c r="AA16" s="385">
        <v>56</v>
      </c>
      <c r="AB16" s="385">
        <v>0</v>
      </c>
      <c r="AC16" s="385">
        <v>0</v>
      </c>
      <c r="AD16" s="385">
        <v>0</v>
      </c>
      <c r="AE16" s="385">
        <v>0</v>
      </c>
      <c r="AF16" s="385">
        <f t="shared" si="2"/>
        <v>56</v>
      </c>
    </row>
    <row r="17" spans="1:32" s="386" customFormat="1" ht="15">
      <c r="A17" s="370">
        <v>7</v>
      </c>
      <c r="B17" s="389" t="s">
        <v>873</v>
      </c>
      <c r="C17" s="385">
        <v>190</v>
      </c>
      <c r="D17" s="385">
        <v>4</v>
      </c>
      <c r="E17" s="385">
        <v>0</v>
      </c>
      <c r="F17" s="385">
        <v>0</v>
      </c>
      <c r="G17" s="385">
        <v>0</v>
      </c>
      <c r="H17" s="385">
        <f t="shared" si="0"/>
        <v>194</v>
      </c>
      <c r="I17" s="370">
        <v>189</v>
      </c>
      <c r="J17" s="380">
        <v>2</v>
      </c>
      <c r="K17" s="370">
        <v>0</v>
      </c>
      <c r="L17" s="380">
        <v>0</v>
      </c>
      <c r="M17" s="370">
        <v>0</v>
      </c>
      <c r="N17" s="370">
        <f t="shared" si="1"/>
        <v>191</v>
      </c>
      <c r="O17" s="381">
        <v>0</v>
      </c>
      <c r="P17" s="381">
        <v>0</v>
      </c>
      <c r="Q17" s="381">
        <v>0</v>
      </c>
      <c r="R17" s="381">
        <v>0</v>
      </c>
      <c r="S17" s="381">
        <v>0</v>
      </c>
      <c r="T17" s="385">
        <v>0</v>
      </c>
      <c r="U17" s="385">
        <v>0</v>
      </c>
      <c r="V17" s="385">
        <v>0</v>
      </c>
      <c r="W17" s="385">
        <v>0</v>
      </c>
      <c r="X17" s="385">
        <v>0</v>
      </c>
      <c r="Y17" s="385">
        <v>0</v>
      </c>
      <c r="Z17" s="385">
        <v>0</v>
      </c>
      <c r="AA17" s="385">
        <v>61</v>
      </c>
      <c r="AB17" s="385">
        <v>0</v>
      </c>
      <c r="AC17" s="385">
        <v>0</v>
      </c>
      <c r="AD17" s="385">
        <v>0</v>
      </c>
      <c r="AE17" s="385">
        <v>0</v>
      </c>
      <c r="AF17" s="385">
        <f t="shared" si="2"/>
        <v>61</v>
      </c>
    </row>
    <row r="18" spans="1:32" s="386" customFormat="1" ht="15">
      <c r="A18" s="370">
        <v>8</v>
      </c>
      <c r="B18" s="390" t="s">
        <v>868</v>
      </c>
      <c r="C18" s="385">
        <v>117</v>
      </c>
      <c r="D18" s="385">
        <v>23</v>
      </c>
      <c r="E18" s="385">
        <v>0</v>
      </c>
      <c r="F18" s="385">
        <v>0</v>
      </c>
      <c r="G18" s="385">
        <v>0</v>
      </c>
      <c r="H18" s="385">
        <f t="shared" si="0"/>
        <v>140</v>
      </c>
      <c r="I18" s="370">
        <v>119</v>
      </c>
      <c r="J18" s="380">
        <v>23</v>
      </c>
      <c r="K18" s="370">
        <v>0</v>
      </c>
      <c r="L18" s="380">
        <v>0</v>
      </c>
      <c r="M18" s="370">
        <v>0</v>
      </c>
      <c r="N18" s="370">
        <f t="shared" si="1"/>
        <v>142</v>
      </c>
      <c r="O18" s="381">
        <v>0</v>
      </c>
      <c r="P18" s="381">
        <v>0</v>
      </c>
      <c r="Q18" s="381">
        <v>0</v>
      </c>
      <c r="R18" s="381">
        <v>0</v>
      </c>
      <c r="S18" s="381">
        <v>0</v>
      </c>
      <c r="T18" s="385">
        <v>0</v>
      </c>
      <c r="U18" s="385">
        <v>0</v>
      </c>
      <c r="V18" s="385">
        <v>0</v>
      </c>
      <c r="W18" s="385">
        <v>0</v>
      </c>
      <c r="X18" s="385">
        <v>0</v>
      </c>
      <c r="Y18" s="385">
        <v>0</v>
      </c>
      <c r="Z18" s="385">
        <v>0</v>
      </c>
      <c r="AA18" s="385">
        <v>44</v>
      </c>
      <c r="AB18" s="385">
        <v>0</v>
      </c>
      <c r="AC18" s="385">
        <v>0</v>
      </c>
      <c r="AD18" s="385">
        <v>0</v>
      </c>
      <c r="AE18" s="385">
        <v>0</v>
      </c>
      <c r="AF18" s="385">
        <f t="shared" si="2"/>
        <v>44</v>
      </c>
    </row>
    <row r="19" spans="1:32" s="386" customFormat="1" ht="15">
      <c r="A19" s="376"/>
      <c r="B19" s="376" t="s">
        <v>16</v>
      </c>
      <c r="C19" s="387">
        <f aca="true" t="shared" si="3" ref="C19:M19">SUM(C11:C18)</f>
        <v>2273</v>
      </c>
      <c r="D19" s="387">
        <f t="shared" si="3"/>
        <v>259</v>
      </c>
      <c r="E19" s="387">
        <f t="shared" si="3"/>
        <v>0</v>
      </c>
      <c r="F19" s="387">
        <f t="shared" si="3"/>
        <v>0</v>
      </c>
      <c r="G19" s="387">
        <f t="shared" si="3"/>
        <v>0</v>
      </c>
      <c r="H19" s="387">
        <f t="shared" si="3"/>
        <v>2532</v>
      </c>
      <c r="I19" s="376">
        <f t="shared" si="3"/>
        <v>2290</v>
      </c>
      <c r="J19" s="376">
        <f t="shared" si="3"/>
        <v>258</v>
      </c>
      <c r="K19" s="376">
        <f t="shared" si="3"/>
        <v>0</v>
      </c>
      <c r="L19" s="376">
        <f t="shared" si="3"/>
        <v>0</v>
      </c>
      <c r="M19" s="376">
        <f t="shared" si="3"/>
        <v>0</v>
      </c>
      <c r="N19" s="376">
        <f>SUM(N11:N18)</f>
        <v>2548</v>
      </c>
      <c r="O19" s="376">
        <f aca="true" t="shared" si="4" ref="O19:Z19">SUM(O11:O18)</f>
        <v>0</v>
      </c>
      <c r="P19" s="376">
        <f t="shared" si="4"/>
        <v>0</v>
      </c>
      <c r="Q19" s="376">
        <f t="shared" si="4"/>
        <v>0</v>
      </c>
      <c r="R19" s="376">
        <f t="shared" si="4"/>
        <v>0</v>
      </c>
      <c r="S19" s="376">
        <f t="shared" si="4"/>
        <v>0</v>
      </c>
      <c r="T19" s="387">
        <f t="shared" si="4"/>
        <v>0</v>
      </c>
      <c r="U19" s="387">
        <f t="shared" si="4"/>
        <v>0</v>
      </c>
      <c r="V19" s="387">
        <f t="shared" si="4"/>
        <v>0</v>
      </c>
      <c r="W19" s="387">
        <f t="shared" si="4"/>
        <v>0</v>
      </c>
      <c r="X19" s="387">
        <f t="shared" si="4"/>
        <v>0</v>
      </c>
      <c r="Y19" s="387">
        <f t="shared" si="4"/>
        <v>0</v>
      </c>
      <c r="Z19" s="387">
        <f t="shared" si="4"/>
        <v>0</v>
      </c>
      <c r="AA19" s="387">
        <f aca="true" t="shared" si="5" ref="AA19:AF19">SUM(AA11:AA18)</f>
        <v>608</v>
      </c>
      <c r="AB19" s="387">
        <f t="shared" si="5"/>
        <v>0</v>
      </c>
      <c r="AC19" s="387">
        <f t="shared" si="5"/>
        <v>0</v>
      </c>
      <c r="AD19" s="387">
        <f t="shared" si="5"/>
        <v>0</v>
      </c>
      <c r="AE19" s="387">
        <f t="shared" si="5"/>
        <v>0</v>
      </c>
      <c r="AF19" s="387">
        <f t="shared" si="5"/>
        <v>608</v>
      </c>
    </row>
    <row r="20" spans="1:32" s="386" customFormat="1" ht="15">
      <c r="A20" s="469"/>
      <c r="B20" s="469"/>
      <c r="C20" s="470"/>
      <c r="D20" s="470"/>
      <c r="E20" s="470"/>
      <c r="F20" s="470"/>
      <c r="G20" s="470"/>
      <c r="H20" s="470"/>
      <c r="I20" s="469"/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70"/>
      <c r="U20" s="470"/>
      <c r="V20" s="470"/>
      <c r="W20" s="470"/>
      <c r="X20" s="470"/>
      <c r="Y20" s="470"/>
      <c r="Z20" s="470"/>
      <c r="AA20" s="470"/>
      <c r="AB20" s="470"/>
      <c r="AC20" s="470"/>
      <c r="AD20" s="470"/>
      <c r="AE20" s="470"/>
      <c r="AF20" s="470"/>
    </row>
    <row r="21" spans="1:32" s="386" customFormat="1" ht="15">
      <c r="A21" s="469"/>
      <c r="B21" s="469"/>
      <c r="C21" s="470"/>
      <c r="D21" s="470"/>
      <c r="E21" s="470"/>
      <c r="F21" s="470"/>
      <c r="G21" s="470"/>
      <c r="H21" s="470"/>
      <c r="I21" s="469"/>
      <c r="J21" s="469"/>
      <c r="K21" s="469"/>
      <c r="L21" s="469"/>
      <c r="M21" s="469"/>
      <c r="N21" s="469"/>
      <c r="O21" s="469"/>
      <c r="P21" s="469"/>
      <c r="Q21" s="469"/>
      <c r="R21" s="469"/>
      <c r="S21" s="469"/>
      <c r="T21" s="470"/>
      <c r="U21" s="470"/>
      <c r="V21" s="470"/>
      <c r="W21" s="470"/>
      <c r="X21" s="470"/>
      <c r="Y21" s="470"/>
      <c r="Z21" s="470"/>
      <c r="AA21" s="470"/>
      <c r="AB21" s="470"/>
      <c r="AC21" s="470"/>
      <c r="AD21" s="470"/>
      <c r="AE21" s="470"/>
      <c r="AF21" s="470"/>
    </row>
    <row r="22" spans="1:32" s="386" customFormat="1" ht="15">
      <c r="A22" s="469"/>
      <c r="B22" s="469"/>
      <c r="C22" s="470"/>
      <c r="D22" s="470"/>
      <c r="E22" s="470"/>
      <c r="F22" s="470"/>
      <c r="G22" s="470"/>
      <c r="H22" s="470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70"/>
      <c r="U22" s="470"/>
      <c r="V22" s="470"/>
      <c r="W22" s="470"/>
      <c r="X22" s="470"/>
      <c r="Y22" s="470"/>
      <c r="Z22" s="470"/>
      <c r="AA22" s="470"/>
      <c r="AB22" s="470"/>
      <c r="AC22" s="470"/>
      <c r="AD22" s="470"/>
      <c r="AE22" s="470"/>
      <c r="AF22" s="470"/>
    </row>
    <row r="23" spans="1:32" s="386" customFormat="1" ht="15">
      <c r="A23" s="469"/>
      <c r="B23" s="469"/>
      <c r="C23" s="470"/>
      <c r="D23" s="470"/>
      <c r="E23" s="470"/>
      <c r="F23" s="470"/>
      <c r="G23" s="470"/>
      <c r="H23" s="470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70"/>
      <c r="U23" s="470"/>
      <c r="V23" s="470"/>
      <c r="W23" s="470"/>
      <c r="X23" s="470"/>
      <c r="Y23" s="470"/>
      <c r="Z23" s="470"/>
      <c r="AA23" s="470"/>
      <c r="AB23" s="470"/>
      <c r="AC23" s="470"/>
      <c r="AD23" s="470"/>
      <c r="AE23" s="470"/>
      <c r="AF23" s="470"/>
    </row>
    <row r="24" spans="1:32" s="386" customFormat="1" ht="15">
      <c r="A24" s="469"/>
      <c r="B24" s="469"/>
      <c r="C24" s="470"/>
      <c r="D24" s="470"/>
      <c r="E24" s="470"/>
      <c r="F24" s="470"/>
      <c r="G24" s="470"/>
      <c r="H24" s="470"/>
      <c r="I24" s="469"/>
      <c r="J24" s="469"/>
      <c r="K24" s="469"/>
      <c r="L24" s="469"/>
      <c r="M24" s="469"/>
      <c r="N24" s="469"/>
      <c r="O24" s="469"/>
      <c r="P24" s="469"/>
      <c r="Q24" s="469"/>
      <c r="R24" s="469"/>
      <c r="S24" s="469"/>
      <c r="T24" s="470"/>
      <c r="U24" s="470"/>
      <c r="V24" s="470"/>
      <c r="W24" s="470"/>
      <c r="X24" s="470"/>
      <c r="Y24" s="470"/>
      <c r="Z24" s="470"/>
      <c r="AA24" s="470"/>
      <c r="AB24" s="470"/>
      <c r="AC24" s="470"/>
      <c r="AD24" s="470"/>
      <c r="AE24" s="470"/>
      <c r="AF24" s="470"/>
    </row>
    <row r="25" spans="1:32" s="386" customFormat="1" ht="15">
      <c r="A25" s="469"/>
      <c r="B25" s="469"/>
      <c r="C25" s="470"/>
      <c r="D25" s="470"/>
      <c r="E25" s="470"/>
      <c r="F25" s="470"/>
      <c r="G25" s="470"/>
      <c r="H25" s="470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70"/>
      <c r="U25" s="470"/>
      <c r="V25" s="470"/>
      <c r="W25" s="470"/>
      <c r="X25" s="470"/>
      <c r="Y25" s="470"/>
      <c r="Z25" s="470"/>
      <c r="AA25" s="470"/>
      <c r="AB25" s="470"/>
      <c r="AC25" s="470"/>
      <c r="AD25" s="470"/>
      <c r="AE25" s="470"/>
      <c r="AF25" s="470"/>
    </row>
    <row r="26" spans="1:32" s="386" customFormat="1" ht="15">
      <c r="A26" s="469"/>
      <c r="B26" s="469"/>
      <c r="C26" s="470"/>
      <c r="D26" s="470"/>
      <c r="E26" s="470"/>
      <c r="F26" s="470"/>
      <c r="G26" s="470"/>
      <c r="H26" s="470"/>
      <c r="I26" s="469"/>
      <c r="J26" s="469"/>
      <c r="K26" s="469"/>
      <c r="L26" s="469"/>
      <c r="M26" s="469"/>
      <c r="N26" s="469"/>
      <c r="O26" s="469"/>
      <c r="P26" s="469"/>
      <c r="Q26" s="469"/>
      <c r="R26" s="469"/>
      <c r="S26" s="469"/>
      <c r="T26" s="470"/>
      <c r="U26" s="470"/>
      <c r="V26" s="470"/>
      <c r="W26" s="470"/>
      <c r="X26" s="470"/>
      <c r="Y26" s="470"/>
      <c r="Z26" s="470"/>
      <c r="AA26" s="470"/>
      <c r="AB26" s="470"/>
      <c r="AC26" s="470"/>
      <c r="AD26" s="470"/>
      <c r="AE26" s="470"/>
      <c r="AF26" s="470"/>
    </row>
    <row r="27" spans="1:32" s="386" customFormat="1" ht="15">
      <c r="A27" s="469"/>
      <c r="B27" s="469"/>
      <c r="C27" s="470"/>
      <c r="D27" s="470"/>
      <c r="E27" s="470"/>
      <c r="F27" s="470"/>
      <c r="G27" s="470"/>
      <c r="H27" s="470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70"/>
      <c r="U27" s="470"/>
      <c r="V27" s="470"/>
      <c r="W27" s="470"/>
      <c r="X27" s="470"/>
      <c r="Y27" s="470"/>
      <c r="Z27" s="470"/>
      <c r="AA27" s="470"/>
      <c r="AB27" s="470"/>
      <c r="AC27" s="470"/>
      <c r="AD27" s="470"/>
      <c r="AE27" s="470"/>
      <c r="AF27" s="470"/>
    </row>
    <row r="28" spans="1:32" s="386" customFormat="1" ht="15">
      <c r="A28" s="469"/>
      <c r="B28" s="469"/>
      <c r="C28" s="470"/>
      <c r="D28" s="470"/>
      <c r="E28" s="470"/>
      <c r="F28" s="470"/>
      <c r="G28" s="470"/>
      <c r="H28" s="470"/>
      <c r="I28" s="469"/>
      <c r="J28" s="469"/>
      <c r="K28" s="469"/>
      <c r="L28" s="469"/>
      <c r="M28" s="469"/>
      <c r="N28" s="469"/>
      <c r="O28" s="469"/>
      <c r="P28" s="469"/>
      <c r="Q28" s="469"/>
      <c r="R28" s="469"/>
      <c r="S28" s="469"/>
      <c r="T28" s="470"/>
      <c r="U28" s="470"/>
      <c r="V28" s="470"/>
      <c r="W28" s="470"/>
      <c r="X28" s="470"/>
      <c r="Y28" s="470"/>
      <c r="Z28" s="470"/>
      <c r="AA28" s="470"/>
      <c r="AB28" s="470"/>
      <c r="AC28" s="470"/>
      <c r="AD28" s="470"/>
      <c r="AE28" s="470"/>
      <c r="AF28" s="470"/>
    </row>
    <row r="29" spans="1:32" s="386" customFormat="1" ht="15">
      <c r="A29" s="469"/>
      <c r="B29" s="469"/>
      <c r="C29" s="470"/>
      <c r="D29" s="470"/>
      <c r="E29" s="470"/>
      <c r="F29" s="470"/>
      <c r="G29" s="470"/>
      <c r="H29" s="470"/>
      <c r="I29" s="469"/>
      <c r="J29" s="469"/>
      <c r="K29" s="469"/>
      <c r="L29" s="469"/>
      <c r="M29" s="469"/>
      <c r="N29" s="469"/>
      <c r="O29" s="469"/>
      <c r="P29" s="469"/>
      <c r="Q29" s="469"/>
      <c r="R29" s="469"/>
      <c r="S29" s="469"/>
      <c r="T29" s="470"/>
      <c r="U29" s="470"/>
      <c r="V29" s="470"/>
      <c r="W29" s="470"/>
      <c r="X29" s="470"/>
      <c r="Y29" s="470"/>
      <c r="Z29" s="470"/>
      <c r="AA29" s="470"/>
      <c r="AB29" s="470"/>
      <c r="AC29" s="470"/>
      <c r="AD29" s="470"/>
      <c r="AE29" s="470"/>
      <c r="AF29" s="470"/>
    </row>
    <row r="31" spans="1:29" ht="12.75">
      <c r="A31" s="13" t="s">
        <v>19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AC31" s="283" t="s">
        <v>902</v>
      </c>
    </row>
    <row r="32" ht="12.75">
      <c r="AC32" s="283" t="s">
        <v>890</v>
      </c>
    </row>
    <row r="33" ht="12.75">
      <c r="AC33" s="283" t="s">
        <v>892</v>
      </c>
    </row>
    <row r="34" ht="12.75">
      <c r="AB34" s="27" t="s">
        <v>82</v>
      </c>
    </row>
  </sheetData>
  <sheetProtection/>
  <mergeCells count="11">
    <mergeCell ref="A1:AD1"/>
    <mergeCell ref="AE1:AF1"/>
    <mergeCell ref="AA8:AF8"/>
    <mergeCell ref="A8:A9"/>
    <mergeCell ref="B8:B9"/>
    <mergeCell ref="C8:H8"/>
    <mergeCell ref="I8:N8"/>
    <mergeCell ref="U8:Z8"/>
    <mergeCell ref="O8:T8"/>
    <mergeCell ref="A2:AF2"/>
    <mergeCell ref="A4:AF4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4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zoomScaleSheetLayoutView="115" zoomScalePageLayoutView="0" workbookViewId="0" topLeftCell="A1">
      <selection activeCell="A1" sqref="A1"/>
    </sheetView>
  </sheetViews>
  <sheetFormatPr defaultColWidth="8.8515625" defaultRowHeight="12.75"/>
  <cols>
    <col min="1" max="1" width="8.140625" style="63" customWidth="1"/>
    <col min="2" max="2" width="12.57421875" style="63" customWidth="1"/>
    <col min="3" max="3" width="12.140625" style="63" customWidth="1"/>
    <col min="4" max="4" width="11.7109375" style="63" customWidth="1"/>
    <col min="5" max="5" width="11.28125" style="63" customWidth="1"/>
    <col min="6" max="6" width="17.140625" style="63" customWidth="1"/>
    <col min="7" max="7" width="15.140625" style="63" customWidth="1"/>
    <col min="8" max="8" width="14.421875" style="63" customWidth="1"/>
    <col min="9" max="9" width="14.8515625" style="63" customWidth="1"/>
    <col min="10" max="10" width="18.421875" style="63" customWidth="1"/>
    <col min="11" max="11" width="17.28125" style="63" customWidth="1"/>
    <col min="12" max="12" width="16.28125" style="63" customWidth="1"/>
    <col min="13" max="16384" width="8.8515625" style="63" customWidth="1"/>
  </cols>
  <sheetData>
    <row r="1" spans="2:12" ht="15">
      <c r="B1" s="14"/>
      <c r="C1" s="14"/>
      <c r="D1" s="14"/>
      <c r="E1" s="14"/>
      <c r="F1" s="1"/>
      <c r="G1" s="1"/>
      <c r="H1" s="14"/>
      <c r="J1" s="34"/>
      <c r="K1" s="583" t="s">
        <v>554</v>
      </c>
      <c r="L1" s="583"/>
    </row>
    <row r="2" spans="1:12" ht="15.75">
      <c r="A2" s="534" t="s">
        <v>0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</row>
    <row r="3" spans="1:12" ht="20.25">
      <c r="A3" s="535" t="s">
        <v>651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</row>
    <row r="4" spans="2:10" ht="20.25">
      <c r="B4" s="111"/>
      <c r="C4" s="111"/>
      <c r="D4" s="111"/>
      <c r="E4" s="111"/>
      <c r="F4" s="111"/>
      <c r="G4" s="111"/>
      <c r="H4" s="111"/>
      <c r="I4" s="111"/>
      <c r="J4" s="111"/>
    </row>
    <row r="5" spans="2:12" ht="15" customHeight="1">
      <c r="B5" s="759" t="s">
        <v>743</v>
      </c>
      <c r="C5" s="759"/>
      <c r="D5" s="759"/>
      <c r="E5" s="759"/>
      <c r="F5" s="759"/>
      <c r="G5" s="759"/>
      <c r="H5" s="759"/>
      <c r="I5" s="759"/>
      <c r="J5" s="759"/>
      <c r="K5" s="759"/>
      <c r="L5" s="759"/>
    </row>
    <row r="6" spans="1:3" ht="14.25">
      <c r="A6" s="537" t="s">
        <v>893</v>
      </c>
      <c r="B6" s="537"/>
      <c r="C6" s="26"/>
    </row>
    <row r="7" spans="1:12" ht="15" customHeight="1">
      <c r="A7" s="748" t="s">
        <v>108</v>
      </c>
      <c r="B7" s="734" t="s">
        <v>3</v>
      </c>
      <c r="C7" s="755" t="s">
        <v>22</v>
      </c>
      <c r="D7" s="755"/>
      <c r="E7" s="755"/>
      <c r="F7" s="755"/>
      <c r="G7" s="756" t="s">
        <v>23</v>
      </c>
      <c r="H7" s="757"/>
      <c r="I7" s="757"/>
      <c r="J7" s="758"/>
      <c r="K7" s="734" t="s">
        <v>389</v>
      </c>
      <c r="L7" s="739" t="s">
        <v>764</v>
      </c>
    </row>
    <row r="8" spans="1:12" ht="14.25">
      <c r="A8" s="749"/>
      <c r="B8" s="751"/>
      <c r="C8" s="739" t="s">
        <v>249</v>
      </c>
      <c r="D8" s="734" t="s">
        <v>449</v>
      </c>
      <c r="E8" s="752" t="s">
        <v>94</v>
      </c>
      <c r="F8" s="738"/>
      <c r="G8" s="735" t="s">
        <v>249</v>
      </c>
      <c r="H8" s="739" t="s">
        <v>449</v>
      </c>
      <c r="I8" s="753" t="s">
        <v>94</v>
      </c>
      <c r="J8" s="754"/>
      <c r="K8" s="751"/>
      <c r="L8" s="739"/>
    </row>
    <row r="9" spans="1:15" ht="51">
      <c r="A9" s="750"/>
      <c r="B9" s="735"/>
      <c r="C9" s="739"/>
      <c r="D9" s="735"/>
      <c r="E9" s="368" t="s">
        <v>840</v>
      </c>
      <c r="F9" s="368" t="s">
        <v>450</v>
      </c>
      <c r="G9" s="739"/>
      <c r="H9" s="739"/>
      <c r="I9" s="368" t="s">
        <v>840</v>
      </c>
      <c r="J9" s="368" t="s">
        <v>450</v>
      </c>
      <c r="K9" s="735"/>
      <c r="L9" s="739"/>
      <c r="M9" s="95"/>
      <c r="N9" s="95"/>
      <c r="O9" s="95"/>
    </row>
    <row r="10" spans="1:15" ht="14.25">
      <c r="A10" s="440">
        <v>1</v>
      </c>
      <c r="B10" s="441">
        <v>2</v>
      </c>
      <c r="C10" s="440">
        <v>3</v>
      </c>
      <c r="D10" s="441">
        <v>4</v>
      </c>
      <c r="E10" s="440">
        <v>5</v>
      </c>
      <c r="F10" s="441">
        <v>6</v>
      </c>
      <c r="G10" s="440">
        <v>7</v>
      </c>
      <c r="H10" s="441">
        <v>8</v>
      </c>
      <c r="I10" s="440">
        <v>9</v>
      </c>
      <c r="J10" s="441">
        <v>10</v>
      </c>
      <c r="K10" s="440" t="s">
        <v>562</v>
      </c>
      <c r="L10" s="441">
        <v>12</v>
      </c>
      <c r="M10" s="95"/>
      <c r="N10" s="95"/>
      <c r="O10" s="95"/>
    </row>
    <row r="11" spans="1:19" s="94" customFormat="1" ht="15">
      <c r="A11" s="370">
        <v>1</v>
      </c>
      <c r="B11" s="388" t="s">
        <v>861</v>
      </c>
      <c r="C11" s="437">
        <v>18768</v>
      </c>
      <c r="D11" s="437">
        <v>588</v>
      </c>
      <c r="E11" s="437">
        <v>549</v>
      </c>
      <c r="F11" s="437">
        <v>0</v>
      </c>
      <c r="G11" s="437">
        <v>10135</v>
      </c>
      <c r="H11" s="437">
        <v>480</v>
      </c>
      <c r="I11" s="437">
        <v>463</v>
      </c>
      <c r="J11" s="437">
        <v>0</v>
      </c>
      <c r="K11" s="438">
        <f>D11+H11</f>
        <v>1068</v>
      </c>
      <c r="L11" s="438" t="s">
        <v>872</v>
      </c>
      <c r="M11" s="95"/>
      <c r="N11" s="95"/>
      <c r="O11" s="95"/>
      <c r="P11" s="95"/>
      <c r="Q11" s="95"/>
      <c r="R11" s="95"/>
      <c r="S11" s="95"/>
    </row>
    <row r="12" spans="1:15" ht="15">
      <c r="A12" s="370">
        <v>2</v>
      </c>
      <c r="B12" s="389" t="s">
        <v>862</v>
      </c>
      <c r="C12" s="437">
        <v>9428</v>
      </c>
      <c r="D12" s="437">
        <v>297</v>
      </c>
      <c r="E12" s="437">
        <v>270</v>
      </c>
      <c r="F12" s="437">
        <v>0</v>
      </c>
      <c r="G12" s="437">
        <v>5492</v>
      </c>
      <c r="H12" s="437">
        <v>253</v>
      </c>
      <c r="I12" s="437">
        <v>250</v>
      </c>
      <c r="J12" s="437">
        <v>0</v>
      </c>
      <c r="K12" s="438">
        <f aca="true" t="shared" si="0" ref="K12:K18">D12+H12</f>
        <v>550</v>
      </c>
      <c r="L12" s="438" t="s">
        <v>872</v>
      </c>
      <c r="M12" s="95"/>
      <c r="N12" s="95"/>
      <c r="O12" s="95"/>
    </row>
    <row r="13" spans="1:15" ht="15">
      <c r="A13" s="370">
        <v>3</v>
      </c>
      <c r="B13" s="389" t="s">
        <v>863</v>
      </c>
      <c r="C13" s="438">
        <v>8538</v>
      </c>
      <c r="D13" s="438">
        <v>225</v>
      </c>
      <c r="E13" s="438">
        <v>212</v>
      </c>
      <c r="F13" s="437">
        <v>0</v>
      </c>
      <c r="G13" s="438">
        <v>3829</v>
      </c>
      <c r="H13" s="438">
        <v>166</v>
      </c>
      <c r="I13" s="438">
        <v>169</v>
      </c>
      <c r="J13" s="437">
        <v>0</v>
      </c>
      <c r="K13" s="438">
        <f t="shared" si="0"/>
        <v>391</v>
      </c>
      <c r="L13" s="438" t="s">
        <v>872</v>
      </c>
      <c r="M13" s="95"/>
      <c r="N13" s="95"/>
      <c r="O13" s="95"/>
    </row>
    <row r="14" spans="1:12" ht="15">
      <c r="A14" s="370">
        <v>4</v>
      </c>
      <c r="B14" s="389" t="s">
        <v>864</v>
      </c>
      <c r="C14" s="438">
        <v>19216</v>
      </c>
      <c r="D14" s="438">
        <v>527</v>
      </c>
      <c r="E14" s="438">
        <v>525</v>
      </c>
      <c r="F14" s="437">
        <v>0</v>
      </c>
      <c r="G14" s="438">
        <v>6531</v>
      </c>
      <c r="H14" s="438">
        <v>293</v>
      </c>
      <c r="I14" s="438">
        <v>308</v>
      </c>
      <c r="J14" s="437">
        <v>0</v>
      </c>
      <c r="K14" s="438">
        <f t="shared" si="0"/>
        <v>820</v>
      </c>
      <c r="L14" s="438" t="s">
        <v>872</v>
      </c>
    </row>
    <row r="15" spans="1:14" ht="15">
      <c r="A15" s="370">
        <v>5</v>
      </c>
      <c r="B15" s="390" t="s">
        <v>865</v>
      </c>
      <c r="C15" s="438">
        <v>19896</v>
      </c>
      <c r="D15" s="438">
        <v>643</v>
      </c>
      <c r="E15" s="438">
        <v>636</v>
      </c>
      <c r="F15" s="437">
        <v>0</v>
      </c>
      <c r="G15" s="438">
        <v>8843</v>
      </c>
      <c r="H15" s="438">
        <v>426</v>
      </c>
      <c r="I15" s="438">
        <v>420</v>
      </c>
      <c r="J15" s="437">
        <v>0</v>
      </c>
      <c r="K15" s="438">
        <f t="shared" si="0"/>
        <v>1069</v>
      </c>
      <c r="L15" s="438" t="s">
        <v>872</v>
      </c>
      <c r="N15" s="63" t="s">
        <v>11</v>
      </c>
    </row>
    <row r="16" spans="1:12" ht="15">
      <c r="A16" s="370">
        <v>6</v>
      </c>
      <c r="B16" s="390" t="s">
        <v>866</v>
      </c>
      <c r="C16" s="438">
        <v>11676</v>
      </c>
      <c r="D16" s="438">
        <v>346</v>
      </c>
      <c r="E16" s="438">
        <v>336</v>
      </c>
      <c r="F16" s="437">
        <v>0</v>
      </c>
      <c r="G16" s="438">
        <v>4341</v>
      </c>
      <c r="H16" s="438">
        <v>239</v>
      </c>
      <c r="I16" s="438">
        <v>217</v>
      </c>
      <c r="J16" s="437">
        <v>0</v>
      </c>
      <c r="K16" s="438">
        <f t="shared" si="0"/>
        <v>585</v>
      </c>
      <c r="L16" s="438" t="s">
        <v>872</v>
      </c>
    </row>
    <row r="17" spans="1:12" ht="15">
      <c r="A17" s="370">
        <v>7</v>
      </c>
      <c r="B17" s="389" t="s">
        <v>873</v>
      </c>
      <c r="C17" s="438">
        <v>8249</v>
      </c>
      <c r="D17" s="438">
        <v>298</v>
      </c>
      <c r="E17" s="438">
        <v>240</v>
      </c>
      <c r="F17" s="437">
        <v>0</v>
      </c>
      <c r="G17" s="438">
        <v>2842</v>
      </c>
      <c r="H17" s="438">
        <v>166</v>
      </c>
      <c r="I17" s="438">
        <v>142</v>
      </c>
      <c r="J17" s="437">
        <v>0</v>
      </c>
      <c r="K17" s="438">
        <f t="shared" si="0"/>
        <v>464</v>
      </c>
      <c r="L17" s="438" t="s">
        <v>872</v>
      </c>
    </row>
    <row r="18" spans="1:12" ht="15">
      <c r="A18" s="370">
        <v>8</v>
      </c>
      <c r="B18" s="390" t="s">
        <v>868</v>
      </c>
      <c r="C18" s="438">
        <v>4290</v>
      </c>
      <c r="D18" s="438">
        <v>137</v>
      </c>
      <c r="E18" s="438">
        <v>129</v>
      </c>
      <c r="F18" s="437">
        <v>0</v>
      </c>
      <c r="G18" s="438">
        <v>2876</v>
      </c>
      <c r="H18" s="438">
        <v>136</v>
      </c>
      <c r="I18" s="438">
        <v>132</v>
      </c>
      <c r="J18" s="437">
        <v>0</v>
      </c>
      <c r="K18" s="438">
        <f t="shared" si="0"/>
        <v>273</v>
      </c>
      <c r="L18" s="438" t="s">
        <v>872</v>
      </c>
    </row>
    <row r="19" spans="1:12" s="399" customFormat="1" ht="15">
      <c r="A19" s="376"/>
      <c r="B19" s="376" t="s">
        <v>16</v>
      </c>
      <c r="C19" s="439">
        <f>SUM(C11:C18)</f>
        <v>100061</v>
      </c>
      <c r="D19" s="439">
        <f aca="true" t="shared" si="1" ref="D19:L19">SUM(D11:D18)</f>
        <v>3061</v>
      </c>
      <c r="E19" s="439">
        <f t="shared" si="1"/>
        <v>2897</v>
      </c>
      <c r="F19" s="439">
        <f t="shared" si="1"/>
        <v>0</v>
      </c>
      <c r="G19" s="439">
        <f t="shared" si="1"/>
        <v>44889</v>
      </c>
      <c r="H19" s="439">
        <f t="shared" si="1"/>
        <v>2159</v>
      </c>
      <c r="I19" s="439">
        <f t="shared" si="1"/>
        <v>2101</v>
      </c>
      <c r="J19" s="439">
        <f t="shared" si="1"/>
        <v>0</v>
      </c>
      <c r="K19" s="439">
        <f t="shared" si="1"/>
        <v>5220</v>
      </c>
      <c r="L19" s="439">
        <f t="shared" si="1"/>
        <v>0</v>
      </c>
    </row>
    <row r="20" spans="1:12" ht="17.25" customHeight="1">
      <c r="A20" s="745" t="s">
        <v>115</v>
      </c>
      <c r="B20" s="746"/>
      <c r="C20" s="746"/>
      <c r="D20" s="746"/>
      <c r="E20" s="746"/>
      <c r="F20" s="746"/>
      <c r="G20" s="746"/>
      <c r="H20" s="746"/>
      <c r="I20" s="746"/>
      <c r="J20" s="746"/>
      <c r="K20" s="747"/>
      <c r="L20" s="747"/>
    </row>
    <row r="21" spans="1:12" ht="17.25" customHeight="1">
      <c r="A21" s="445"/>
      <c r="B21" s="446"/>
      <c r="C21" s="446"/>
      <c r="D21" s="446"/>
      <c r="E21" s="446"/>
      <c r="F21" s="446"/>
      <c r="G21" s="446"/>
      <c r="H21" s="446"/>
      <c r="I21" s="446"/>
      <c r="J21" s="446"/>
      <c r="K21" s="447"/>
      <c r="L21" s="447"/>
    </row>
    <row r="22" spans="1:12" ht="17.25" customHeight="1">
      <c r="A22" s="445"/>
      <c r="B22" s="446"/>
      <c r="C22" s="446"/>
      <c r="D22" s="446"/>
      <c r="E22" s="446"/>
      <c r="F22" s="446"/>
      <c r="G22" s="446"/>
      <c r="H22" s="446"/>
      <c r="I22" s="446"/>
      <c r="J22" s="446"/>
      <c r="K22" s="447"/>
      <c r="L22" s="447"/>
    </row>
    <row r="23" spans="1:12" ht="17.25" customHeight="1">
      <c r="A23" s="445"/>
      <c r="B23" s="446"/>
      <c r="C23" s="446"/>
      <c r="D23" s="446"/>
      <c r="E23" s="446"/>
      <c r="F23" s="446"/>
      <c r="G23" s="446"/>
      <c r="H23" s="446"/>
      <c r="I23" s="446"/>
      <c r="J23" s="446"/>
      <c r="K23" s="447"/>
      <c r="L23" s="447"/>
    </row>
    <row r="24" spans="1:12" ht="17.25" customHeight="1">
      <c r="A24" s="445"/>
      <c r="B24" s="446"/>
      <c r="C24" s="446"/>
      <c r="D24" s="446"/>
      <c r="E24" s="446"/>
      <c r="F24" s="446"/>
      <c r="G24" s="446"/>
      <c r="H24" s="446"/>
      <c r="I24" s="446"/>
      <c r="J24" s="446"/>
      <c r="K24" s="447"/>
      <c r="L24" s="447"/>
    </row>
    <row r="26" spans="1:11" ht="12.75">
      <c r="A26" s="13" t="s">
        <v>19</v>
      </c>
      <c r="B26" s="13"/>
      <c r="C26" s="13"/>
      <c r="D26" s="13"/>
      <c r="E26" s="13"/>
      <c r="F26" s="13"/>
      <c r="G26" s="13"/>
      <c r="K26" s="283" t="s">
        <v>902</v>
      </c>
    </row>
    <row r="27" ht="12.75">
      <c r="K27" s="283" t="s">
        <v>890</v>
      </c>
    </row>
    <row r="28" ht="12.75">
      <c r="K28" s="283" t="s">
        <v>892</v>
      </c>
    </row>
    <row r="29" ht="12.75">
      <c r="J29" s="27" t="s">
        <v>82</v>
      </c>
    </row>
    <row r="30" s="65" customFormat="1" ht="15"/>
  </sheetData>
  <sheetProtection/>
  <mergeCells count="18">
    <mergeCell ref="K1:L1"/>
    <mergeCell ref="G7:J7"/>
    <mergeCell ref="A6:B6"/>
    <mergeCell ref="B5:L5"/>
    <mergeCell ref="A3:L3"/>
    <mergeCell ref="A2:L2"/>
    <mergeCell ref="L7:L9"/>
    <mergeCell ref="D8:D9"/>
    <mergeCell ref="A20:L20"/>
    <mergeCell ref="A7:A9"/>
    <mergeCell ref="B7:B9"/>
    <mergeCell ref="K7:K9"/>
    <mergeCell ref="E8:F8"/>
    <mergeCell ref="I8:J8"/>
    <mergeCell ref="C8:C9"/>
    <mergeCell ref="H8:H9"/>
    <mergeCell ref="G8:G9"/>
    <mergeCell ref="C7:F7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78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5"/>
  <sheetViews>
    <sheetView zoomScaleSheetLayoutView="100" workbookViewId="0" topLeftCell="A7">
      <selection activeCell="A1" sqref="A1"/>
    </sheetView>
  </sheetViews>
  <sheetFormatPr defaultColWidth="9.140625" defaultRowHeight="12.75"/>
  <cols>
    <col min="1" max="1" width="4.7109375" style="141" customWidth="1"/>
    <col min="2" max="2" width="17.7109375" style="141" customWidth="1"/>
    <col min="3" max="9" width="7.8515625" style="141" customWidth="1"/>
    <col min="10" max="10" width="6.140625" style="141" customWidth="1"/>
    <col min="11" max="11" width="7.28125" style="141" customWidth="1"/>
    <col min="12" max="14" width="8.00390625" style="141" customWidth="1"/>
    <col min="15" max="15" width="7.421875" style="141" customWidth="1"/>
    <col min="16" max="16" width="6.7109375" style="141" customWidth="1"/>
    <col min="17" max="17" width="7.00390625" style="141" customWidth="1"/>
    <col min="18" max="23" width="8.00390625" style="141" customWidth="1"/>
    <col min="24" max="16384" width="9.140625" style="141" customWidth="1"/>
  </cols>
  <sheetData>
    <row r="1" spans="15:21" ht="15">
      <c r="O1" s="782" t="s">
        <v>567</v>
      </c>
      <c r="P1" s="782"/>
      <c r="Q1" s="782"/>
      <c r="R1" s="782"/>
      <c r="S1" s="782"/>
      <c r="T1" s="782"/>
      <c r="U1" s="782"/>
    </row>
    <row r="2" spans="1:23" ht="15.75">
      <c r="A2" s="767" t="s">
        <v>0</v>
      </c>
      <c r="B2" s="767"/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767"/>
      <c r="P2" s="767"/>
      <c r="Q2" s="767"/>
      <c r="R2" s="767"/>
      <c r="S2" s="767"/>
      <c r="T2" s="767"/>
      <c r="U2" s="767"/>
      <c r="V2" s="767"/>
      <c r="W2" s="767"/>
    </row>
    <row r="3" spans="6:21" ht="15.75">
      <c r="F3" s="142"/>
      <c r="G3" s="142"/>
      <c r="H3" s="142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</row>
    <row r="4" spans="1:23" ht="18">
      <c r="A4" s="779" t="s">
        <v>651</v>
      </c>
      <c r="B4" s="779"/>
      <c r="C4" s="779"/>
      <c r="D4" s="779"/>
      <c r="E4" s="779"/>
      <c r="F4" s="779"/>
      <c r="G4" s="779"/>
      <c r="H4" s="779"/>
      <c r="I4" s="779"/>
      <c r="J4" s="779"/>
      <c r="K4" s="779"/>
      <c r="L4" s="779"/>
      <c r="M4" s="779"/>
      <c r="N4" s="779"/>
      <c r="O4" s="779"/>
      <c r="P4" s="779"/>
      <c r="Q4" s="779"/>
      <c r="R4" s="779"/>
      <c r="S4" s="779"/>
      <c r="T4" s="779"/>
      <c r="U4" s="779"/>
      <c r="V4" s="779"/>
      <c r="W4" s="779"/>
    </row>
    <row r="6" spans="1:23" ht="15.75">
      <c r="A6" s="765" t="s">
        <v>836</v>
      </c>
      <c r="B6" s="765"/>
      <c r="C6" s="765"/>
      <c r="D6" s="765"/>
      <c r="E6" s="765"/>
      <c r="F6" s="765"/>
      <c r="G6" s="765"/>
      <c r="H6" s="765"/>
      <c r="I6" s="765"/>
      <c r="J6" s="765"/>
      <c r="K6" s="765"/>
      <c r="L6" s="765"/>
      <c r="M6" s="765"/>
      <c r="N6" s="765"/>
      <c r="O6" s="765"/>
      <c r="P6" s="765"/>
      <c r="Q6" s="765"/>
      <c r="R6" s="765"/>
      <c r="S6" s="765"/>
      <c r="T6" s="765"/>
      <c r="U6" s="765"/>
      <c r="V6" s="765"/>
      <c r="W6" s="765"/>
    </row>
    <row r="8" spans="1:2" ht="12.75">
      <c r="A8" s="768" t="s">
        <v>893</v>
      </c>
      <c r="B8" s="768"/>
    </row>
    <row r="9" spans="1:23" ht="18">
      <c r="A9" s="144"/>
      <c r="B9" s="144"/>
      <c r="V9" s="766" t="s">
        <v>257</v>
      </c>
      <c r="W9" s="766"/>
    </row>
    <row r="10" spans="1:249" ht="12.75" customHeight="1">
      <c r="A10" s="763" t="s">
        <v>2</v>
      </c>
      <c r="B10" s="763" t="s">
        <v>109</v>
      </c>
      <c r="C10" s="760" t="s">
        <v>22</v>
      </c>
      <c r="D10" s="761"/>
      <c r="E10" s="761"/>
      <c r="F10" s="761"/>
      <c r="G10" s="761"/>
      <c r="H10" s="761"/>
      <c r="I10" s="761"/>
      <c r="J10" s="761"/>
      <c r="K10" s="762"/>
      <c r="L10" s="760" t="s">
        <v>23</v>
      </c>
      <c r="M10" s="761"/>
      <c r="N10" s="761"/>
      <c r="O10" s="761"/>
      <c r="P10" s="761"/>
      <c r="Q10" s="761"/>
      <c r="R10" s="761"/>
      <c r="S10" s="761"/>
      <c r="T10" s="762"/>
      <c r="U10" s="770" t="s">
        <v>140</v>
      </c>
      <c r="V10" s="771"/>
      <c r="W10" s="772"/>
      <c r="X10" s="146"/>
      <c r="Y10" s="146"/>
      <c r="Z10" s="146"/>
      <c r="AA10" s="146"/>
      <c r="AB10" s="146"/>
      <c r="AC10" s="147"/>
      <c r="AD10" s="148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  <c r="DQ10" s="146"/>
      <c r="DR10" s="146"/>
      <c r="DS10" s="146"/>
      <c r="DT10" s="146"/>
      <c r="DU10" s="146"/>
      <c r="DV10" s="146"/>
      <c r="DW10" s="146"/>
      <c r="DX10" s="146"/>
      <c r="DY10" s="146"/>
      <c r="DZ10" s="146"/>
      <c r="EA10" s="146"/>
      <c r="EB10" s="146"/>
      <c r="EC10" s="146"/>
      <c r="ED10" s="146"/>
      <c r="EE10" s="146"/>
      <c r="EF10" s="146"/>
      <c r="EG10" s="146"/>
      <c r="EH10" s="146"/>
      <c r="EI10" s="146"/>
      <c r="EJ10" s="146"/>
      <c r="EK10" s="146"/>
      <c r="EL10" s="146"/>
      <c r="EM10" s="146"/>
      <c r="EN10" s="146"/>
      <c r="EO10" s="146"/>
      <c r="EP10" s="146"/>
      <c r="EQ10" s="146"/>
      <c r="ER10" s="146"/>
      <c r="ES10" s="146"/>
      <c r="ET10" s="146"/>
      <c r="EU10" s="146"/>
      <c r="EV10" s="146"/>
      <c r="EW10" s="146"/>
      <c r="EX10" s="146"/>
      <c r="EY10" s="146"/>
      <c r="EZ10" s="146"/>
      <c r="FA10" s="146"/>
      <c r="FB10" s="146"/>
      <c r="FC10" s="146"/>
      <c r="FD10" s="146"/>
      <c r="FE10" s="146"/>
      <c r="FF10" s="146"/>
      <c r="FG10" s="146"/>
      <c r="FH10" s="146"/>
      <c r="FI10" s="146"/>
      <c r="FJ10" s="146"/>
      <c r="FK10" s="146"/>
      <c r="FL10" s="146"/>
      <c r="FM10" s="146"/>
      <c r="FN10" s="146"/>
      <c r="FO10" s="146"/>
      <c r="FP10" s="146"/>
      <c r="FQ10" s="146"/>
      <c r="FR10" s="146"/>
      <c r="FS10" s="146"/>
      <c r="FT10" s="146"/>
      <c r="FU10" s="146"/>
      <c r="FV10" s="146"/>
      <c r="FW10" s="146"/>
      <c r="FX10" s="146"/>
      <c r="FY10" s="146"/>
      <c r="FZ10" s="146"/>
      <c r="GA10" s="146"/>
      <c r="GB10" s="146"/>
      <c r="GC10" s="146"/>
      <c r="GD10" s="146"/>
      <c r="GE10" s="146"/>
      <c r="GF10" s="146"/>
      <c r="GG10" s="146"/>
      <c r="GH10" s="146"/>
      <c r="GI10" s="146"/>
      <c r="GJ10" s="146"/>
      <c r="GK10" s="146"/>
      <c r="GL10" s="146"/>
      <c r="GM10" s="146"/>
      <c r="GN10" s="146"/>
      <c r="GO10" s="146"/>
      <c r="GP10" s="146"/>
      <c r="GQ10" s="146"/>
      <c r="GR10" s="146"/>
      <c r="GS10" s="146"/>
      <c r="GT10" s="146"/>
      <c r="GU10" s="146"/>
      <c r="GV10" s="146"/>
      <c r="GW10" s="146"/>
      <c r="GX10" s="146"/>
      <c r="GY10" s="146"/>
      <c r="GZ10" s="146"/>
      <c r="HA10" s="146"/>
      <c r="HB10" s="146"/>
      <c r="HC10" s="146"/>
      <c r="HD10" s="146"/>
      <c r="HE10" s="146"/>
      <c r="HF10" s="146"/>
      <c r="HG10" s="146"/>
      <c r="HH10" s="146"/>
      <c r="HI10" s="146"/>
      <c r="HJ10" s="146"/>
      <c r="HK10" s="146"/>
      <c r="HL10" s="146"/>
      <c r="HM10" s="146"/>
      <c r="HN10" s="146"/>
      <c r="HO10" s="146"/>
      <c r="HP10" s="146"/>
      <c r="HQ10" s="146"/>
      <c r="HR10" s="146"/>
      <c r="HS10" s="146"/>
      <c r="HT10" s="146"/>
      <c r="HU10" s="146"/>
      <c r="HV10" s="146"/>
      <c r="HW10" s="146"/>
      <c r="HX10" s="146"/>
      <c r="HY10" s="146"/>
      <c r="HZ10" s="146"/>
      <c r="IA10" s="146"/>
      <c r="IB10" s="146"/>
      <c r="IC10" s="146"/>
      <c r="ID10" s="146"/>
      <c r="IE10" s="146"/>
      <c r="IF10" s="146"/>
      <c r="IG10" s="146"/>
      <c r="IH10" s="146"/>
      <c r="II10" s="146"/>
      <c r="IJ10" s="146"/>
      <c r="IK10" s="146"/>
      <c r="IL10" s="146"/>
      <c r="IM10" s="146"/>
      <c r="IN10" s="146"/>
      <c r="IO10" s="146"/>
    </row>
    <row r="11" spans="1:249" ht="12.75" customHeight="1">
      <c r="A11" s="764"/>
      <c r="B11" s="764"/>
      <c r="C11" s="776" t="s">
        <v>173</v>
      </c>
      <c r="D11" s="777"/>
      <c r="E11" s="778"/>
      <c r="F11" s="776" t="s">
        <v>174</v>
      </c>
      <c r="G11" s="777"/>
      <c r="H11" s="778"/>
      <c r="I11" s="776" t="s">
        <v>16</v>
      </c>
      <c r="J11" s="777"/>
      <c r="K11" s="778"/>
      <c r="L11" s="776" t="s">
        <v>173</v>
      </c>
      <c r="M11" s="777"/>
      <c r="N11" s="778"/>
      <c r="O11" s="776" t="s">
        <v>174</v>
      </c>
      <c r="P11" s="777"/>
      <c r="Q11" s="778"/>
      <c r="R11" s="776" t="s">
        <v>16</v>
      </c>
      <c r="S11" s="777"/>
      <c r="T11" s="778"/>
      <c r="U11" s="773"/>
      <c r="V11" s="774"/>
      <c r="W11" s="775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6"/>
      <c r="EE11" s="146"/>
      <c r="EF11" s="146"/>
      <c r="EG11" s="146"/>
      <c r="EH11" s="146"/>
      <c r="EI11" s="146"/>
      <c r="EJ11" s="146"/>
      <c r="EK11" s="146"/>
      <c r="EL11" s="146"/>
      <c r="EM11" s="146"/>
      <c r="EN11" s="146"/>
      <c r="EO11" s="146"/>
      <c r="EP11" s="146"/>
      <c r="EQ11" s="146"/>
      <c r="ER11" s="146"/>
      <c r="ES11" s="146"/>
      <c r="ET11" s="146"/>
      <c r="EU11" s="146"/>
      <c r="EV11" s="146"/>
      <c r="EW11" s="146"/>
      <c r="EX11" s="146"/>
      <c r="EY11" s="146"/>
      <c r="EZ11" s="146"/>
      <c r="FA11" s="146"/>
      <c r="FB11" s="146"/>
      <c r="FC11" s="146"/>
      <c r="FD11" s="146"/>
      <c r="FE11" s="146"/>
      <c r="FF11" s="146"/>
      <c r="FG11" s="146"/>
      <c r="FH11" s="146"/>
      <c r="FI11" s="146"/>
      <c r="FJ11" s="146"/>
      <c r="FK11" s="146"/>
      <c r="FL11" s="146"/>
      <c r="FM11" s="146"/>
      <c r="FN11" s="146"/>
      <c r="FO11" s="146"/>
      <c r="FP11" s="146"/>
      <c r="FQ11" s="146"/>
      <c r="FR11" s="146"/>
      <c r="FS11" s="146"/>
      <c r="FT11" s="146"/>
      <c r="FU11" s="146"/>
      <c r="FV11" s="146"/>
      <c r="FW11" s="146"/>
      <c r="FX11" s="146"/>
      <c r="FY11" s="146"/>
      <c r="FZ11" s="146"/>
      <c r="GA11" s="146"/>
      <c r="GB11" s="146"/>
      <c r="GC11" s="146"/>
      <c r="GD11" s="146"/>
      <c r="GE11" s="146"/>
      <c r="GF11" s="146"/>
      <c r="GG11" s="146"/>
      <c r="GH11" s="146"/>
      <c r="GI11" s="146"/>
      <c r="GJ11" s="146"/>
      <c r="GK11" s="146"/>
      <c r="GL11" s="146"/>
      <c r="GM11" s="146"/>
      <c r="GN11" s="146"/>
      <c r="GO11" s="146"/>
      <c r="GP11" s="146"/>
      <c r="GQ11" s="146"/>
      <c r="GR11" s="146"/>
      <c r="GS11" s="146"/>
      <c r="GT11" s="146"/>
      <c r="GU11" s="146"/>
      <c r="GV11" s="146"/>
      <c r="GW11" s="146"/>
      <c r="GX11" s="146"/>
      <c r="GY11" s="146"/>
      <c r="GZ11" s="146"/>
      <c r="HA11" s="146"/>
      <c r="HB11" s="146"/>
      <c r="HC11" s="146"/>
      <c r="HD11" s="146"/>
      <c r="HE11" s="146"/>
      <c r="HF11" s="146"/>
      <c r="HG11" s="146"/>
      <c r="HH11" s="146"/>
      <c r="HI11" s="146"/>
      <c r="HJ11" s="146"/>
      <c r="HK11" s="146"/>
      <c r="HL11" s="146"/>
      <c r="HM11" s="146"/>
      <c r="HN11" s="146"/>
      <c r="HO11" s="146"/>
      <c r="HP11" s="146"/>
      <c r="HQ11" s="146"/>
      <c r="HR11" s="146"/>
      <c r="HS11" s="146"/>
      <c r="HT11" s="146"/>
      <c r="HU11" s="146"/>
      <c r="HV11" s="146"/>
      <c r="HW11" s="146"/>
      <c r="HX11" s="146"/>
      <c r="HY11" s="146"/>
      <c r="HZ11" s="146"/>
      <c r="IA11" s="146"/>
      <c r="IB11" s="146"/>
      <c r="IC11" s="146"/>
      <c r="ID11" s="146"/>
      <c r="IE11" s="146"/>
      <c r="IF11" s="146"/>
      <c r="IG11" s="146"/>
      <c r="IH11" s="146"/>
      <c r="II11" s="146"/>
      <c r="IJ11" s="146"/>
      <c r="IK11" s="146"/>
      <c r="IL11" s="146"/>
      <c r="IM11" s="146"/>
      <c r="IN11" s="146"/>
      <c r="IO11" s="146"/>
    </row>
    <row r="12" spans="1:249" ht="12.75">
      <c r="A12" s="145"/>
      <c r="B12" s="145"/>
      <c r="C12" s="149" t="s">
        <v>258</v>
      </c>
      <c r="D12" s="150" t="s">
        <v>41</v>
      </c>
      <c r="E12" s="151" t="s">
        <v>42</v>
      </c>
      <c r="F12" s="149" t="s">
        <v>258</v>
      </c>
      <c r="G12" s="150" t="s">
        <v>41</v>
      </c>
      <c r="H12" s="151" t="s">
        <v>42</v>
      </c>
      <c r="I12" s="149" t="s">
        <v>258</v>
      </c>
      <c r="J12" s="150" t="s">
        <v>41</v>
      </c>
      <c r="K12" s="151" t="s">
        <v>42</v>
      </c>
      <c r="L12" s="149" t="s">
        <v>258</v>
      </c>
      <c r="M12" s="150" t="s">
        <v>41</v>
      </c>
      <c r="N12" s="151" t="s">
        <v>42</v>
      </c>
      <c r="O12" s="149" t="s">
        <v>258</v>
      </c>
      <c r="P12" s="150" t="s">
        <v>41</v>
      </c>
      <c r="Q12" s="151" t="s">
        <v>42</v>
      </c>
      <c r="R12" s="149" t="s">
        <v>258</v>
      </c>
      <c r="S12" s="150" t="s">
        <v>41</v>
      </c>
      <c r="T12" s="151" t="s">
        <v>42</v>
      </c>
      <c r="U12" s="145" t="s">
        <v>258</v>
      </c>
      <c r="V12" s="145" t="s">
        <v>41</v>
      </c>
      <c r="W12" s="145" t="s">
        <v>42</v>
      </c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/>
      <c r="EE12" s="146"/>
      <c r="EF12" s="146"/>
      <c r="EG12" s="146"/>
      <c r="EH12" s="146"/>
      <c r="EI12" s="146"/>
      <c r="EJ12" s="146"/>
      <c r="EK12" s="146"/>
      <c r="EL12" s="146"/>
      <c r="EM12" s="146"/>
      <c r="EN12" s="146"/>
      <c r="EO12" s="146"/>
      <c r="EP12" s="146"/>
      <c r="EQ12" s="146"/>
      <c r="ER12" s="146"/>
      <c r="ES12" s="146"/>
      <c r="ET12" s="146"/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  <c r="FF12" s="146"/>
      <c r="FG12" s="146"/>
      <c r="FH12" s="146"/>
      <c r="FI12" s="146"/>
      <c r="FJ12" s="146"/>
      <c r="FK12" s="146"/>
      <c r="FL12" s="146"/>
      <c r="FM12" s="146"/>
      <c r="FN12" s="146"/>
      <c r="FO12" s="146"/>
      <c r="FP12" s="146"/>
      <c r="FQ12" s="146"/>
      <c r="FR12" s="146"/>
      <c r="FS12" s="146"/>
      <c r="FT12" s="146"/>
      <c r="FU12" s="146"/>
      <c r="FV12" s="146"/>
      <c r="FW12" s="146"/>
      <c r="FX12" s="146"/>
      <c r="FY12" s="146"/>
      <c r="FZ12" s="146"/>
      <c r="GA12" s="146"/>
      <c r="GB12" s="146"/>
      <c r="GC12" s="146"/>
      <c r="GD12" s="146"/>
      <c r="GE12" s="146"/>
      <c r="GF12" s="146"/>
      <c r="GG12" s="146"/>
      <c r="GH12" s="146"/>
      <c r="GI12" s="146"/>
      <c r="GJ12" s="146"/>
      <c r="GK12" s="146"/>
      <c r="GL12" s="146"/>
      <c r="GM12" s="146"/>
      <c r="GN12" s="146"/>
      <c r="GO12" s="146"/>
      <c r="GP12" s="146"/>
      <c r="GQ12" s="146"/>
      <c r="GR12" s="146"/>
      <c r="GS12" s="146"/>
      <c r="GT12" s="146"/>
      <c r="GU12" s="146"/>
      <c r="GV12" s="146"/>
      <c r="GW12" s="146"/>
      <c r="GX12" s="146"/>
      <c r="GY12" s="146"/>
      <c r="GZ12" s="146"/>
      <c r="HA12" s="146"/>
      <c r="HB12" s="146"/>
      <c r="HC12" s="146"/>
      <c r="HD12" s="146"/>
      <c r="HE12" s="146"/>
      <c r="HF12" s="146"/>
      <c r="HG12" s="146"/>
      <c r="HH12" s="146"/>
      <c r="HI12" s="146"/>
      <c r="HJ12" s="146"/>
      <c r="HK12" s="146"/>
      <c r="HL12" s="146"/>
      <c r="HM12" s="146"/>
      <c r="HN12" s="146"/>
      <c r="HO12" s="146"/>
      <c r="HP12" s="146"/>
      <c r="HQ12" s="146"/>
      <c r="HR12" s="146"/>
      <c r="HS12" s="146"/>
      <c r="HT12" s="146"/>
      <c r="HU12" s="146"/>
      <c r="HV12" s="146"/>
      <c r="HW12" s="146"/>
      <c r="HX12" s="146"/>
      <c r="HY12" s="146"/>
      <c r="HZ12" s="146"/>
      <c r="IA12" s="146"/>
      <c r="IB12" s="146"/>
      <c r="IC12" s="146"/>
      <c r="ID12" s="146"/>
      <c r="IE12" s="146"/>
      <c r="IF12" s="146"/>
      <c r="IG12" s="146"/>
      <c r="IH12" s="146"/>
      <c r="II12" s="146"/>
      <c r="IJ12" s="146"/>
      <c r="IK12" s="146"/>
      <c r="IL12" s="146"/>
      <c r="IM12" s="146"/>
      <c r="IN12" s="146"/>
      <c r="IO12" s="146"/>
    </row>
    <row r="13" spans="1:249" ht="12.75">
      <c r="A13" s="145">
        <v>1</v>
      </c>
      <c r="B13" s="145">
        <v>2</v>
      </c>
      <c r="C13" s="145">
        <v>3</v>
      </c>
      <c r="D13" s="145">
        <v>4</v>
      </c>
      <c r="E13" s="145">
        <v>5</v>
      </c>
      <c r="F13" s="145">
        <v>7</v>
      </c>
      <c r="G13" s="145">
        <v>8</v>
      </c>
      <c r="H13" s="145">
        <v>9</v>
      </c>
      <c r="I13" s="145">
        <v>11</v>
      </c>
      <c r="J13" s="145">
        <v>12</v>
      </c>
      <c r="K13" s="145">
        <v>13</v>
      </c>
      <c r="L13" s="145">
        <v>15</v>
      </c>
      <c r="M13" s="145">
        <v>16</v>
      </c>
      <c r="N13" s="145">
        <v>17</v>
      </c>
      <c r="O13" s="145">
        <v>19</v>
      </c>
      <c r="P13" s="145">
        <v>20</v>
      </c>
      <c r="Q13" s="145">
        <v>21</v>
      </c>
      <c r="R13" s="145">
        <v>23</v>
      </c>
      <c r="S13" s="145">
        <v>24</v>
      </c>
      <c r="T13" s="145">
        <v>25</v>
      </c>
      <c r="U13" s="145">
        <v>27</v>
      </c>
      <c r="V13" s="145">
        <v>28</v>
      </c>
      <c r="W13" s="145">
        <v>29</v>
      </c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  <c r="FA13" s="152"/>
      <c r="FB13" s="152"/>
      <c r="FC13" s="152"/>
      <c r="FD13" s="152"/>
      <c r="FE13" s="152"/>
      <c r="FF13" s="152"/>
      <c r="FG13" s="152"/>
      <c r="FH13" s="152"/>
      <c r="FI13" s="152"/>
      <c r="FJ13" s="152"/>
      <c r="FK13" s="152"/>
      <c r="FL13" s="152"/>
      <c r="FM13" s="152"/>
      <c r="FN13" s="152"/>
      <c r="FO13" s="152"/>
      <c r="FP13" s="152"/>
      <c r="FQ13" s="152"/>
      <c r="FR13" s="152"/>
      <c r="FS13" s="152"/>
      <c r="FT13" s="152"/>
      <c r="FU13" s="152"/>
      <c r="FV13" s="152"/>
      <c r="FW13" s="152"/>
      <c r="FX13" s="152"/>
      <c r="FY13" s="152"/>
      <c r="FZ13" s="152"/>
      <c r="GA13" s="152"/>
      <c r="GB13" s="152"/>
      <c r="GC13" s="152"/>
      <c r="GD13" s="152"/>
      <c r="GE13" s="152"/>
      <c r="GF13" s="152"/>
      <c r="GG13" s="152"/>
      <c r="GH13" s="152"/>
      <c r="GI13" s="152"/>
      <c r="GJ13" s="152"/>
      <c r="GK13" s="152"/>
      <c r="GL13" s="152"/>
      <c r="GM13" s="152"/>
      <c r="GN13" s="152"/>
      <c r="GO13" s="152"/>
      <c r="GP13" s="152"/>
      <c r="GQ13" s="152"/>
      <c r="GR13" s="152"/>
      <c r="GS13" s="152"/>
      <c r="GT13" s="152"/>
      <c r="GU13" s="152"/>
      <c r="GV13" s="152"/>
      <c r="GW13" s="152"/>
      <c r="GX13" s="152"/>
      <c r="GY13" s="152"/>
      <c r="GZ13" s="152"/>
      <c r="HA13" s="152"/>
      <c r="HB13" s="152"/>
      <c r="HC13" s="152"/>
      <c r="HD13" s="152"/>
      <c r="HE13" s="152"/>
      <c r="HF13" s="152"/>
      <c r="HG13" s="152"/>
      <c r="HH13" s="152"/>
      <c r="HI13" s="152"/>
      <c r="HJ13" s="152"/>
      <c r="HK13" s="152"/>
      <c r="HL13" s="152"/>
      <c r="HM13" s="152"/>
      <c r="HN13" s="152"/>
      <c r="HO13" s="152"/>
      <c r="HP13" s="152"/>
      <c r="HQ13" s="152"/>
      <c r="HR13" s="152"/>
      <c r="HS13" s="152"/>
      <c r="HT13" s="152"/>
      <c r="HU13" s="152"/>
      <c r="HV13" s="152"/>
      <c r="HW13" s="152"/>
      <c r="HX13" s="152"/>
      <c r="HY13" s="152"/>
      <c r="HZ13" s="152"/>
      <c r="IA13" s="152"/>
      <c r="IB13" s="152"/>
      <c r="IC13" s="152"/>
      <c r="ID13" s="152"/>
      <c r="IE13" s="152"/>
      <c r="IF13" s="152"/>
      <c r="IG13" s="152"/>
      <c r="IH13" s="152"/>
      <c r="II13" s="152"/>
      <c r="IJ13" s="152"/>
      <c r="IK13" s="152"/>
      <c r="IL13" s="152"/>
      <c r="IM13" s="152"/>
      <c r="IN13" s="152"/>
      <c r="IO13" s="152"/>
    </row>
    <row r="14" spans="1:249" ht="12.75" customHeight="1">
      <c r="A14" s="780" t="s">
        <v>250</v>
      </c>
      <c r="B14" s="781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53"/>
      <c r="V14" s="154"/>
      <c r="W14" s="154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2"/>
      <c r="ET14" s="152"/>
      <c r="EU14" s="152"/>
      <c r="EV14" s="152"/>
      <c r="EW14" s="152"/>
      <c r="EX14" s="152"/>
      <c r="EY14" s="152"/>
      <c r="EZ14" s="152"/>
      <c r="FA14" s="152"/>
      <c r="FB14" s="152"/>
      <c r="FC14" s="152"/>
      <c r="FD14" s="152"/>
      <c r="FE14" s="152"/>
      <c r="FF14" s="152"/>
      <c r="FG14" s="152"/>
      <c r="FH14" s="152"/>
      <c r="FI14" s="152"/>
      <c r="FJ14" s="152"/>
      <c r="FK14" s="152"/>
      <c r="FL14" s="152"/>
      <c r="FM14" s="152"/>
      <c r="FN14" s="152"/>
      <c r="FO14" s="152"/>
      <c r="FP14" s="152"/>
      <c r="FQ14" s="152"/>
      <c r="FR14" s="152"/>
      <c r="FS14" s="152"/>
      <c r="FT14" s="152"/>
      <c r="FU14" s="152"/>
      <c r="FV14" s="152"/>
      <c r="FW14" s="152"/>
      <c r="FX14" s="152"/>
      <c r="FY14" s="152"/>
      <c r="FZ14" s="152"/>
      <c r="GA14" s="152"/>
      <c r="GB14" s="152"/>
      <c r="GC14" s="152"/>
      <c r="GD14" s="152"/>
      <c r="GE14" s="152"/>
      <c r="GF14" s="152"/>
      <c r="GG14" s="152"/>
      <c r="GH14" s="152"/>
      <c r="GI14" s="152"/>
      <c r="GJ14" s="152"/>
      <c r="GK14" s="152"/>
      <c r="GL14" s="152"/>
      <c r="GM14" s="152"/>
      <c r="GN14" s="152"/>
      <c r="GO14" s="152"/>
      <c r="GP14" s="152"/>
      <c r="GQ14" s="152"/>
      <c r="GR14" s="152"/>
      <c r="GS14" s="152"/>
      <c r="GT14" s="152"/>
      <c r="GU14" s="152"/>
      <c r="GV14" s="152"/>
      <c r="GW14" s="152"/>
      <c r="GX14" s="152"/>
      <c r="GY14" s="152"/>
      <c r="GZ14" s="152"/>
      <c r="HA14" s="152"/>
      <c r="HB14" s="152"/>
      <c r="HC14" s="152"/>
      <c r="HD14" s="152"/>
      <c r="HE14" s="152"/>
      <c r="HF14" s="152"/>
      <c r="HG14" s="152"/>
      <c r="HH14" s="152"/>
      <c r="HI14" s="152"/>
      <c r="HJ14" s="152"/>
      <c r="HK14" s="152"/>
      <c r="HL14" s="152"/>
      <c r="HM14" s="152"/>
      <c r="HN14" s="152"/>
      <c r="HO14" s="152"/>
      <c r="HP14" s="152"/>
      <c r="HQ14" s="152"/>
      <c r="HR14" s="152"/>
      <c r="HS14" s="152"/>
      <c r="HT14" s="152"/>
      <c r="HU14" s="152"/>
      <c r="HV14" s="152"/>
      <c r="HW14" s="152"/>
      <c r="HX14" s="152"/>
      <c r="HY14" s="152"/>
      <c r="HZ14" s="152"/>
      <c r="IA14" s="152"/>
      <c r="IB14" s="152"/>
      <c r="IC14" s="152"/>
      <c r="ID14" s="152"/>
      <c r="IE14" s="152"/>
      <c r="IF14" s="152"/>
      <c r="IG14" s="152"/>
      <c r="IH14" s="152"/>
      <c r="II14" s="152"/>
      <c r="IJ14" s="152"/>
      <c r="IK14" s="152"/>
      <c r="IL14" s="152"/>
      <c r="IM14" s="152"/>
      <c r="IN14" s="152"/>
      <c r="IO14" s="152"/>
    </row>
    <row r="15" spans="1:23" ht="12.75">
      <c r="A15" s="155">
        <v>1</v>
      </c>
      <c r="B15" s="156" t="s">
        <v>125</v>
      </c>
      <c r="C15" s="400">
        <v>0</v>
      </c>
      <c r="D15" s="400">
        <v>0</v>
      </c>
      <c r="E15" s="400">
        <f>('AT27_Req_FG_CA_Pry'!J19*3000)/100000</f>
        <v>55.82100106505132</v>
      </c>
      <c r="F15" s="400">
        <v>0</v>
      </c>
      <c r="G15" s="400">
        <v>0</v>
      </c>
      <c r="H15" s="400">
        <v>0</v>
      </c>
      <c r="I15" s="401">
        <f aca="true" t="shared" si="0" ref="I15:J19">C15+F15</f>
        <v>0</v>
      </c>
      <c r="J15" s="401">
        <f t="shared" si="0"/>
        <v>0</v>
      </c>
      <c r="K15" s="401">
        <f>E15+H15</f>
        <v>55.82100106505132</v>
      </c>
      <c r="L15" s="400">
        <v>0</v>
      </c>
      <c r="M15" s="400">
        <v>0</v>
      </c>
      <c r="N15" s="400">
        <f>('AT27A_Req_FG_CA_U Pry '!I19*3000)/100000</f>
        <v>39.43422342844466</v>
      </c>
      <c r="O15" s="400">
        <v>0</v>
      </c>
      <c r="P15" s="400">
        <v>0</v>
      </c>
      <c r="Q15" s="400">
        <v>0</v>
      </c>
      <c r="R15" s="401">
        <f aca="true" t="shared" si="1" ref="R15:S19">L15+O15</f>
        <v>0</v>
      </c>
      <c r="S15" s="401">
        <f t="shared" si="1"/>
        <v>0</v>
      </c>
      <c r="T15" s="401">
        <f>N15+Q15</f>
        <v>39.43422342844466</v>
      </c>
      <c r="U15" s="401">
        <f aca="true" t="shared" si="2" ref="U15:V19">I15+R15</f>
        <v>0</v>
      </c>
      <c r="V15" s="401">
        <f t="shared" si="2"/>
        <v>0</v>
      </c>
      <c r="W15" s="401">
        <f>K15+T15</f>
        <v>95.25522449349597</v>
      </c>
    </row>
    <row r="16" spans="1:23" ht="12.75">
      <c r="A16" s="155">
        <v>2</v>
      </c>
      <c r="B16" s="158" t="s">
        <v>491</v>
      </c>
      <c r="C16" s="400">
        <v>0</v>
      </c>
      <c r="D16" s="400">
        <v>0</v>
      </c>
      <c r="E16" s="400">
        <f>('AT27_Req_FG_CA_Pry'!G19*'AT27_Req_FG_CA_Pry'!H11*3.72)/100000</f>
        <v>692.1804132066366</v>
      </c>
      <c r="F16" s="400">
        <v>0</v>
      </c>
      <c r="G16" s="400">
        <v>0</v>
      </c>
      <c r="H16" s="400">
        <f>'AT27_Req_FG_CA_Pry'!G19*'AT27_Req_FG_CA_Pry'!H11*1.2/100000</f>
        <v>223.28400426020534</v>
      </c>
      <c r="I16" s="401">
        <f t="shared" si="0"/>
        <v>0</v>
      </c>
      <c r="J16" s="401">
        <f t="shared" si="0"/>
        <v>0</v>
      </c>
      <c r="K16" s="401">
        <f>E16+H16</f>
        <v>915.464417466842</v>
      </c>
      <c r="L16" s="400">
        <v>0</v>
      </c>
      <c r="M16" s="400">
        <v>0</v>
      </c>
      <c r="N16" s="400">
        <f>('AT27A_Req_FG_CA_U Pry '!G19*'AT27A_Req_FG_CA_U Pry '!H11*5.56)/100000</f>
        <v>487.23173836033845</v>
      </c>
      <c r="O16" s="400">
        <v>0</v>
      </c>
      <c r="P16" s="400">
        <v>0</v>
      </c>
      <c r="Q16" s="400">
        <f>'AT27A_Req_FG_CA_U Pry '!G19*'AT27A_Req_FG_CA_U Pry '!H11*1/100000</f>
        <v>87.63160761876591</v>
      </c>
      <c r="R16" s="401">
        <f t="shared" si="1"/>
        <v>0</v>
      </c>
      <c r="S16" s="401">
        <f t="shared" si="1"/>
        <v>0</v>
      </c>
      <c r="T16" s="401">
        <f>N16+Q16</f>
        <v>574.8633459791043</v>
      </c>
      <c r="U16" s="401">
        <f t="shared" si="2"/>
        <v>0</v>
      </c>
      <c r="V16" s="401">
        <f t="shared" si="2"/>
        <v>0</v>
      </c>
      <c r="W16" s="401">
        <f>K16+T16</f>
        <v>1490.3277634459464</v>
      </c>
    </row>
    <row r="17" spans="1:23" ht="25.5">
      <c r="A17" s="155">
        <v>3</v>
      </c>
      <c r="B17" s="158" t="s">
        <v>129</v>
      </c>
      <c r="C17" s="400">
        <v>0</v>
      </c>
      <c r="D17" s="400">
        <v>0</v>
      </c>
      <c r="E17" s="400">
        <v>275.49</v>
      </c>
      <c r="F17" s="400">
        <v>0</v>
      </c>
      <c r="G17" s="400">
        <v>0</v>
      </c>
      <c r="H17" s="400">
        <v>183.66</v>
      </c>
      <c r="I17" s="401">
        <f t="shared" si="0"/>
        <v>0</v>
      </c>
      <c r="J17" s="401">
        <f t="shared" si="0"/>
        <v>0</v>
      </c>
      <c r="K17" s="401">
        <f>E17+H17</f>
        <v>459.15</v>
      </c>
      <c r="L17" s="400">
        <v>0</v>
      </c>
      <c r="M17" s="400">
        <v>0</v>
      </c>
      <c r="N17" s="400">
        <v>194.31</v>
      </c>
      <c r="O17" s="400">
        <v>0</v>
      </c>
      <c r="P17" s="400">
        <v>0</v>
      </c>
      <c r="Q17" s="400">
        <v>129.54</v>
      </c>
      <c r="R17" s="401">
        <f t="shared" si="1"/>
        <v>0</v>
      </c>
      <c r="S17" s="401">
        <f t="shared" si="1"/>
        <v>0</v>
      </c>
      <c r="T17" s="401">
        <f>N17+Q17</f>
        <v>323.85</v>
      </c>
      <c r="U17" s="401">
        <f t="shared" si="2"/>
        <v>0</v>
      </c>
      <c r="V17" s="401">
        <f t="shared" si="2"/>
        <v>0</v>
      </c>
      <c r="W17" s="401">
        <f>K17+T17</f>
        <v>783</v>
      </c>
    </row>
    <row r="18" spans="1:23" ht="25.5">
      <c r="A18" s="155">
        <v>4</v>
      </c>
      <c r="B18" s="158" t="s">
        <v>127</v>
      </c>
      <c r="C18" s="400">
        <v>0</v>
      </c>
      <c r="D18" s="400">
        <v>0</v>
      </c>
      <c r="E18" s="400">
        <f>('AT27_Req_FG_CA_Pry'!J19*3970)/100000</f>
        <v>73.86979140941793</v>
      </c>
      <c r="F18" s="400">
        <v>0</v>
      </c>
      <c r="G18" s="400">
        <v>0</v>
      </c>
      <c r="H18" s="400">
        <v>0</v>
      </c>
      <c r="I18" s="401">
        <f t="shared" si="0"/>
        <v>0</v>
      </c>
      <c r="J18" s="401">
        <f t="shared" si="0"/>
        <v>0</v>
      </c>
      <c r="K18" s="401">
        <f>E18+H18</f>
        <v>73.86979140941793</v>
      </c>
      <c r="L18" s="400">
        <v>0</v>
      </c>
      <c r="M18" s="400">
        <v>0</v>
      </c>
      <c r="N18" s="400">
        <f>('AT27A_Req_FG_CA_U Pry '!I19*3970)/100000</f>
        <v>52.1846223369751</v>
      </c>
      <c r="O18" s="400">
        <v>0</v>
      </c>
      <c r="P18" s="400">
        <v>0</v>
      </c>
      <c r="Q18" s="400">
        <v>0</v>
      </c>
      <c r="R18" s="401">
        <f t="shared" si="1"/>
        <v>0</v>
      </c>
      <c r="S18" s="401">
        <f t="shared" si="1"/>
        <v>0</v>
      </c>
      <c r="T18" s="401">
        <f>N18+Q18</f>
        <v>52.1846223369751</v>
      </c>
      <c r="U18" s="401">
        <f t="shared" si="2"/>
        <v>0</v>
      </c>
      <c r="V18" s="401">
        <f t="shared" si="2"/>
        <v>0</v>
      </c>
      <c r="W18" s="401">
        <f>K18+T18</f>
        <v>126.05441374639304</v>
      </c>
    </row>
    <row r="19" spans="1:23" ht="12.75">
      <c r="A19" s="155">
        <v>5</v>
      </c>
      <c r="B19" s="156" t="s">
        <v>128</v>
      </c>
      <c r="C19" s="400">
        <v>0</v>
      </c>
      <c r="D19" s="400">
        <v>0</v>
      </c>
      <c r="E19" s="400">
        <f>SUM(E15:E18)*1.8%</f>
        <v>19.752501702259906</v>
      </c>
      <c r="F19" s="400">
        <v>0</v>
      </c>
      <c r="G19" s="400">
        <v>0</v>
      </c>
      <c r="H19" s="400">
        <v>0</v>
      </c>
      <c r="I19" s="401">
        <f t="shared" si="0"/>
        <v>0</v>
      </c>
      <c r="J19" s="401">
        <f t="shared" si="0"/>
        <v>0</v>
      </c>
      <c r="K19" s="401">
        <f>E19+H19</f>
        <v>19.752501702259906</v>
      </c>
      <c r="L19" s="400">
        <v>0</v>
      </c>
      <c r="M19" s="400">
        <v>0</v>
      </c>
      <c r="N19" s="400">
        <f>SUM(N15:N18)*1.8%</f>
        <v>13.916890514263647</v>
      </c>
      <c r="O19" s="400">
        <v>0</v>
      </c>
      <c r="P19" s="400">
        <v>0</v>
      </c>
      <c r="Q19" s="400">
        <v>0</v>
      </c>
      <c r="R19" s="401">
        <f t="shared" si="1"/>
        <v>0</v>
      </c>
      <c r="S19" s="401">
        <f t="shared" si="1"/>
        <v>0</v>
      </c>
      <c r="T19" s="401">
        <f>N19+Q19</f>
        <v>13.916890514263647</v>
      </c>
      <c r="U19" s="401">
        <f t="shared" si="2"/>
        <v>0</v>
      </c>
      <c r="V19" s="401">
        <f t="shared" si="2"/>
        <v>0</v>
      </c>
      <c r="W19" s="401">
        <f>K19+T19</f>
        <v>33.669392216523555</v>
      </c>
    </row>
    <row r="20" spans="1:23" ht="12.75" customHeight="1">
      <c r="A20" s="780" t="s">
        <v>251</v>
      </c>
      <c r="B20" s="781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</row>
    <row r="21" spans="1:23" ht="12.75">
      <c r="A21" s="155">
        <v>6</v>
      </c>
      <c r="B21" s="156" t="s">
        <v>130</v>
      </c>
      <c r="C21" s="405">
        <v>0</v>
      </c>
      <c r="D21" s="405">
        <v>0</v>
      </c>
      <c r="E21" s="406">
        <v>50.4</v>
      </c>
      <c r="F21" s="405">
        <v>0</v>
      </c>
      <c r="G21" s="405">
        <v>0</v>
      </c>
      <c r="H21" s="406">
        <v>5.6</v>
      </c>
      <c r="I21" s="407">
        <f>C21+F21</f>
        <v>0</v>
      </c>
      <c r="J21" s="407">
        <f>D21+G21</f>
        <v>0</v>
      </c>
      <c r="K21" s="408">
        <f>E21+H21</f>
        <v>56</v>
      </c>
      <c r="L21" s="405">
        <v>0</v>
      </c>
      <c r="M21" s="405">
        <v>0</v>
      </c>
      <c r="N21" s="406">
        <v>31.5</v>
      </c>
      <c r="O21" s="405">
        <v>0</v>
      </c>
      <c r="P21" s="405">
        <v>0</v>
      </c>
      <c r="Q21" s="406">
        <v>3.5</v>
      </c>
      <c r="R21" s="407">
        <f>L21+O21</f>
        <v>0</v>
      </c>
      <c r="S21" s="407">
        <f>M21+P21</f>
        <v>0</v>
      </c>
      <c r="T21" s="408">
        <f>N21+Q21</f>
        <v>35</v>
      </c>
      <c r="U21" s="407">
        <f>I21+R21</f>
        <v>0</v>
      </c>
      <c r="V21" s="407">
        <f>J21+S21</f>
        <v>0</v>
      </c>
      <c r="W21" s="408">
        <f>K21+T21</f>
        <v>91</v>
      </c>
    </row>
    <row r="22" spans="1:23" ht="12.75">
      <c r="A22" s="155">
        <v>7</v>
      </c>
      <c r="B22" s="156" t="s">
        <v>131</v>
      </c>
      <c r="C22" s="404">
        <v>0</v>
      </c>
      <c r="D22" s="404">
        <v>0</v>
      </c>
      <c r="E22" s="400">
        <v>15.2</v>
      </c>
      <c r="F22" s="404">
        <v>0</v>
      </c>
      <c r="G22" s="404">
        <v>0</v>
      </c>
      <c r="H22" s="404">
        <v>0</v>
      </c>
      <c r="I22" s="404">
        <v>0</v>
      </c>
      <c r="J22" s="404">
        <v>0</v>
      </c>
      <c r="K22" s="408">
        <f>E22+H22</f>
        <v>15.2</v>
      </c>
      <c r="L22" s="404">
        <v>0</v>
      </c>
      <c r="M22" s="404">
        <v>0</v>
      </c>
      <c r="N22" s="400">
        <v>15.2</v>
      </c>
      <c r="O22" s="404">
        <v>0</v>
      </c>
      <c r="P22" s="404">
        <v>0</v>
      </c>
      <c r="Q22" s="404">
        <v>0</v>
      </c>
      <c r="R22" s="404">
        <v>0</v>
      </c>
      <c r="S22" s="404">
        <v>0</v>
      </c>
      <c r="T22" s="408">
        <f>N22+Q22</f>
        <v>15.2</v>
      </c>
      <c r="U22" s="404">
        <v>0</v>
      </c>
      <c r="V22" s="404">
        <v>0</v>
      </c>
      <c r="W22" s="408">
        <f>K22+T22</f>
        <v>30.4</v>
      </c>
    </row>
    <row r="23" spans="1:23" ht="12.75">
      <c r="A23" s="159" t="s">
        <v>7</v>
      </c>
      <c r="B23" s="160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</row>
    <row r="24" spans="1:23" ht="12.75">
      <c r="A24" s="159" t="s">
        <v>7</v>
      </c>
      <c r="B24" s="160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</row>
    <row r="25" spans="1:23" s="152" customFormat="1" ht="12.75">
      <c r="A25" s="155" t="s">
        <v>16</v>
      </c>
      <c r="B25" s="156"/>
      <c r="C25" s="154">
        <f>SUM(C15:C22)</f>
        <v>0</v>
      </c>
      <c r="D25" s="154">
        <f aca="true" t="shared" si="3" ref="D25:W25">SUM(D15:D22)</f>
        <v>0</v>
      </c>
      <c r="E25" s="482">
        <f>SUM(E15:E22)</f>
        <v>1182.7137073833658</v>
      </c>
      <c r="F25" s="154">
        <f t="shared" si="3"/>
        <v>0</v>
      </c>
      <c r="G25" s="154">
        <f t="shared" si="3"/>
        <v>0</v>
      </c>
      <c r="H25" s="154">
        <f t="shared" si="3"/>
        <v>412.5440042602054</v>
      </c>
      <c r="I25" s="154">
        <f t="shared" si="3"/>
        <v>0</v>
      </c>
      <c r="J25" s="154">
        <f t="shared" si="3"/>
        <v>0</v>
      </c>
      <c r="K25" s="154">
        <f t="shared" si="3"/>
        <v>1595.2577116435712</v>
      </c>
      <c r="L25" s="154">
        <f t="shared" si="3"/>
        <v>0</v>
      </c>
      <c r="M25" s="154">
        <f t="shared" si="3"/>
        <v>0</v>
      </c>
      <c r="N25" s="482">
        <f>SUM(N15:N22)</f>
        <v>833.7774746400218</v>
      </c>
      <c r="O25" s="154">
        <f t="shared" si="3"/>
        <v>0</v>
      </c>
      <c r="P25" s="154">
        <f t="shared" si="3"/>
        <v>0</v>
      </c>
      <c r="Q25" s="154">
        <f t="shared" si="3"/>
        <v>220.6716076187659</v>
      </c>
      <c r="R25" s="154">
        <f t="shared" si="3"/>
        <v>0</v>
      </c>
      <c r="S25" s="154">
        <f t="shared" si="3"/>
        <v>0</v>
      </c>
      <c r="T25" s="154">
        <f t="shared" si="3"/>
        <v>1054.4490822587877</v>
      </c>
      <c r="U25" s="154">
        <f t="shared" si="3"/>
        <v>0</v>
      </c>
      <c r="V25" s="154">
        <f t="shared" si="3"/>
        <v>0</v>
      </c>
      <c r="W25" s="154">
        <f t="shared" si="3"/>
        <v>2649.706793902359</v>
      </c>
    </row>
    <row r="26" spans="1:2" ht="12.75">
      <c r="A26" s="161"/>
      <c r="B26" s="161"/>
    </row>
    <row r="30" spans="1:21" ht="12.75">
      <c r="A30" s="769"/>
      <c r="B30" s="769"/>
      <c r="C30" s="769"/>
      <c r="D30" s="769"/>
      <c r="E30" s="769"/>
      <c r="F30" s="769"/>
      <c r="G30" s="769"/>
      <c r="H30" s="769"/>
      <c r="I30" s="769"/>
      <c r="J30" s="162"/>
      <c r="K30" s="162"/>
      <c r="L30" s="162"/>
      <c r="M30" s="162"/>
      <c r="N30" s="162"/>
      <c r="O30" s="769"/>
      <c r="P30" s="769"/>
      <c r="Q30" s="769"/>
      <c r="R30" s="769"/>
      <c r="S30" s="769"/>
      <c r="T30" s="769"/>
      <c r="U30" s="769"/>
    </row>
    <row r="31" spans="1:21" ht="12.75">
      <c r="A31" s="13" t="s">
        <v>19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U31" s="283" t="s">
        <v>902</v>
      </c>
    </row>
    <row r="32" ht="12.75">
      <c r="U32" s="283" t="s">
        <v>890</v>
      </c>
    </row>
    <row r="33" ht="12.75">
      <c r="U33" s="283" t="s">
        <v>892</v>
      </c>
    </row>
    <row r="34" ht="12.75">
      <c r="T34" s="27" t="s">
        <v>82</v>
      </c>
    </row>
    <row r="35" spans="18:23" ht="12.75">
      <c r="R35" s="768"/>
      <c r="S35" s="768"/>
      <c r="T35" s="768"/>
      <c r="U35" s="768"/>
      <c r="V35" s="768"/>
      <c r="W35" s="768"/>
    </row>
  </sheetData>
  <sheetProtection/>
  <mergeCells count="22">
    <mergeCell ref="O1:U1"/>
    <mergeCell ref="A8:B8"/>
    <mergeCell ref="C11:E11"/>
    <mergeCell ref="F11:H11"/>
    <mergeCell ref="I11:K11"/>
    <mergeCell ref="A10:A11"/>
    <mergeCell ref="R35:W35"/>
    <mergeCell ref="A30:I30"/>
    <mergeCell ref="O30:U30"/>
    <mergeCell ref="U10:W11"/>
    <mergeCell ref="R11:T11"/>
    <mergeCell ref="L11:N11"/>
    <mergeCell ref="A20:B20"/>
    <mergeCell ref="A14:B14"/>
    <mergeCell ref="O11:Q11"/>
    <mergeCell ref="C10:K10"/>
    <mergeCell ref="L10:T10"/>
    <mergeCell ref="B10:B11"/>
    <mergeCell ref="A6:W6"/>
    <mergeCell ref="V9:W9"/>
    <mergeCell ref="A2:W2"/>
    <mergeCell ref="A4:W4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72" r:id="rId1"/>
  <colBreaks count="1" manualBreakCount="1">
    <brk id="23" max="65535" man="1"/>
  </colBreaks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view="pageBreakPreview" zoomScale="78" zoomScaleSheetLayoutView="78" zoomScalePageLayoutView="0" workbookViewId="0" topLeftCell="A1">
      <selection activeCell="A1" sqref="A1"/>
    </sheetView>
  </sheetViews>
  <sheetFormatPr defaultColWidth="9.140625" defaultRowHeight="12.75"/>
  <cols>
    <col min="1" max="1" width="7.421875" style="134" customWidth="1"/>
    <col min="2" max="2" width="17.140625" style="134" customWidth="1"/>
    <col min="3" max="3" width="11.00390625" style="134" customWidth="1"/>
    <col min="4" max="4" width="10.00390625" style="134" customWidth="1"/>
    <col min="5" max="5" width="11.8515625" style="134" customWidth="1"/>
    <col min="6" max="6" width="12.140625" style="134" customWidth="1"/>
    <col min="7" max="7" width="13.28125" style="134" customWidth="1"/>
    <col min="8" max="8" width="14.57421875" style="134" customWidth="1"/>
    <col min="9" max="9" width="12.7109375" style="134" customWidth="1"/>
    <col min="10" max="10" width="14.00390625" style="134" customWidth="1"/>
    <col min="11" max="11" width="10.8515625" style="134" customWidth="1"/>
    <col min="12" max="12" width="10.7109375" style="134" customWidth="1"/>
    <col min="13" max="16384" width="9.140625" style="134" customWidth="1"/>
  </cols>
  <sheetData>
    <row r="1" spans="5:10" s="76" customFormat="1" ht="12.75">
      <c r="E1" s="784"/>
      <c r="F1" s="784"/>
      <c r="G1" s="784"/>
      <c r="H1" s="784"/>
      <c r="I1" s="784"/>
      <c r="J1" s="261" t="s">
        <v>765</v>
      </c>
    </row>
    <row r="2" spans="1:12" s="76" customFormat="1" ht="15">
      <c r="A2" s="788" t="s">
        <v>0</v>
      </c>
      <c r="B2" s="788"/>
      <c r="C2" s="788"/>
      <c r="D2" s="788"/>
      <c r="E2" s="788"/>
      <c r="F2" s="788"/>
      <c r="G2" s="788"/>
      <c r="H2" s="788"/>
      <c r="I2" s="788"/>
      <c r="J2" s="788"/>
      <c r="K2" s="788"/>
      <c r="L2" s="788"/>
    </row>
    <row r="3" spans="1:12" s="76" customFormat="1" ht="20.25">
      <c r="A3" s="560" t="s">
        <v>651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</row>
    <row r="4" s="76" customFormat="1" ht="14.25" customHeight="1"/>
    <row r="5" spans="1:12" ht="19.5" customHeight="1">
      <c r="A5" s="786" t="s">
        <v>766</v>
      </c>
      <c r="B5" s="786"/>
      <c r="C5" s="786"/>
      <c r="D5" s="786"/>
      <c r="E5" s="786"/>
      <c r="F5" s="786"/>
      <c r="G5" s="786"/>
      <c r="H5" s="786"/>
      <c r="I5" s="786"/>
      <c r="J5" s="786"/>
      <c r="K5" s="786"/>
      <c r="L5" s="786"/>
    </row>
    <row r="6" spans="1:10" ht="13.5" customHeight="1">
      <c r="A6" s="262"/>
      <c r="B6" s="262"/>
      <c r="C6" s="262"/>
      <c r="D6" s="262"/>
      <c r="E6" s="262"/>
      <c r="F6" s="262"/>
      <c r="G6" s="262"/>
      <c r="H6" s="262"/>
      <c r="I6" s="262"/>
      <c r="J6" s="262"/>
    </row>
    <row r="7" ht="0.75" customHeight="1"/>
    <row r="8" spans="1:12" ht="12.75">
      <c r="A8" s="785" t="s">
        <v>893</v>
      </c>
      <c r="B8" s="785"/>
      <c r="C8" s="263"/>
      <c r="H8" s="787" t="s">
        <v>820</v>
      </c>
      <c r="I8" s="787"/>
      <c r="J8" s="787"/>
      <c r="K8" s="787"/>
      <c r="L8" s="787"/>
    </row>
    <row r="9" spans="1:16" ht="18" customHeight="1">
      <c r="A9" s="789" t="s">
        <v>2</v>
      </c>
      <c r="B9" s="789" t="s">
        <v>34</v>
      </c>
      <c r="C9" s="676" t="s">
        <v>767</v>
      </c>
      <c r="D9" s="676"/>
      <c r="E9" s="676" t="s">
        <v>126</v>
      </c>
      <c r="F9" s="676"/>
      <c r="G9" s="676" t="s">
        <v>768</v>
      </c>
      <c r="H9" s="676"/>
      <c r="I9" s="676" t="s">
        <v>127</v>
      </c>
      <c r="J9" s="676"/>
      <c r="K9" s="676" t="s">
        <v>128</v>
      </c>
      <c r="L9" s="676"/>
      <c r="O9" s="264"/>
      <c r="P9" s="265"/>
    </row>
    <row r="10" spans="1:12" ht="44.25" customHeight="1">
      <c r="A10" s="789"/>
      <c r="B10" s="789"/>
      <c r="C10" s="80" t="s">
        <v>769</v>
      </c>
      <c r="D10" s="80" t="s">
        <v>770</v>
      </c>
      <c r="E10" s="80" t="s">
        <v>771</v>
      </c>
      <c r="F10" s="80" t="s">
        <v>772</v>
      </c>
      <c r="G10" s="80" t="s">
        <v>771</v>
      </c>
      <c r="H10" s="80" t="s">
        <v>772</v>
      </c>
      <c r="I10" s="80" t="s">
        <v>769</v>
      </c>
      <c r="J10" s="80" t="s">
        <v>770</v>
      </c>
      <c r="K10" s="80" t="s">
        <v>769</v>
      </c>
      <c r="L10" s="80" t="s">
        <v>770</v>
      </c>
    </row>
    <row r="11" spans="1:12" ht="12.75">
      <c r="A11" s="80">
        <v>1</v>
      </c>
      <c r="B11" s="80">
        <v>2</v>
      </c>
      <c r="C11" s="80">
        <v>3</v>
      </c>
      <c r="D11" s="80">
        <v>4</v>
      </c>
      <c r="E11" s="80">
        <v>5</v>
      </c>
      <c r="F11" s="80">
        <v>6</v>
      </c>
      <c r="G11" s="80">
        <v>7</v>
      </c>
      <c r="H11" s="80">
        <v>8</v>
      </c>
      <c r="I11" s="80">
        <v>9</v>
      </c>
      <c r="J11" s="80">
        <v>10</v>
      </c>
      <c r="K11" s="80">
        <v>11</v>
      </c>
      <c r="L11" s="80">
        <v>12</v>
      </c>
    </row>
    <row r="12" spans="1:12" ht="15">
      <c r="A12" s="370">
        <v>1</v>
      </c>
      <c r="B12" s="388" t="s">
        <v>861</v>
      </c>
      <c r="C12" s="266" t="s">
        <v>872</v>
      </c>
      <c r="D12" s="266" t="s">
        <v>872</v>
      </c>
      <c r="E12" s="266" t="s">
        <v>872</v>
      </c>
      <c r="F12" s="266" t="s">
        <v>872</v>
      </c>
      <c r="G12" s="266" t="s">
        <v>872</v>
      </c>
      <c r="H12" s="266" t="s">
        <v>872</v>
      </c>
      <c r="I12" s="266" t="s">
        <v>872</v>
      </c>
      <c r="J12" s="266" t="s">
        <v>872</v>
      </c>
      <c r="K12" s="266" t="s">
        <v>872</v>
      </c>
      <c r="L12" s="266" t="s">
        <v>872</v>
      </c>
    </row>
    <row r="13" spans="1:12" ht="15">
      <c r="A13" s="370">
        <v>2</v>
      </c>
      <c r="B13" s="389" t="s">
        <v>862</v>
      </c>
      <c r="C13" s="266" t="s">
        <v>872</v>
      </c>
      <c r="D13" s="266" t="s">
        <v>872</v>
      </c>
      <c r="E13" s="266" t="s">
        <v>872</v>
      </c>
      <c r="F13" s="266" t="s">
        <v>872</v>
      </c>
      <c r="G13" s="266" t="s">
        <v>872</v>
      </c>
      <c r="H13" s="266" t="s">
        <v>872</v>
      </c>
      <c r="I13" s="266" t="s">
        <v>872</v>
      </c>
      <c r="J13" s="266" t="s">
        <v>872</v>
      </c>
      <c r="K13" s="266" t="s">
        <v>872</v>
      </c>
      <c r="L13" s="266" t="s">
        <v>872</v>
      </c>
    </row>
    <row r="14" spans="1:12" ht="15">
      <c r="A14" s="370">
        <v>3</v>
      </c>
      <c r="B14" s="389" t="s">
        <v>863</v>
      </c>
      <c r="C14" s="266" t="s">
        <v>872</v>
      </c>
      <c r="D14" s="266" t="s">
        <v>872</v>
      </c>
      <c r="E14" s="266" t="s">
        <v>872</v>
      </c>
      <c r="F14" s="266" t="s">
        <v>872</v>
      </c>
      <c r="G14" s="266" t="s">
        <v>872</v>
      </c>
      <c r="H14" s="266" t="s">
        <v>872</v>
      </c>
      <c r="I14" s="266" t="s">
        <v>872</v>
      </c>
      <c r="J14" s="266" t="s">
        <v>872</v>
      </c>
      <c r="K14" s="266" t="s">
        <v>872</v>
      </c>
      <c r="L14" s="266" t="s">
        <v>872</v>
      </c>
    </row>
    <row r="15" spans="1:12" ht="15">
      <c r="A15" s="370">
        <v>4</v>
      </c>
      <c r="B15" s="389" t="s">
        <v>864</v>
      </c>
      <c r="C15" s="266" t="s">
        <v>872</v>
      </c>
      <c r="D15" s="266" t="s">
        <v>872</v>
      </c>
      <c r="E15" s="266" t="s">
        <v>872</v>
      </c>
      <c r="F15" s="266" t="s">
        <v>872</v>
      </c>
      <c r="G15" s="266" t="s">
        <v>872</v>
      </c>
      <c r="H15" s="266" t="s">
        <v>872</v>
      </c>
      <c r="I15" s="266" t="s">
        <v>872</v>
      </c>
      <c r="J15" s="266" t="s">
        <v>872</v>
      </c>
      <c r="K15" s="266" t="s">
        <v>872</v>
      </c>
      <c r="L15" s="266" t="s">
        <v>872</v>
      </c>
    </row>
    <row r="16" spans="1:12" ht="15">
      <c r="A16" s="370">
        <v>5</v>
      </c>
      <c r="B16" s="390" t="s">
        <v>865</v>
      </c>
      <c r="C16" s="266" t="s">
        <v>872</v>
      </c>
      <c r="D16" s="266" t="s">
        <v>872</v>
      </c>
      <c r="E16" s="266" t="s">
        <v>872</v>
      </c>
      <c r="F16" s="266" t="s">
        <v>872</v>
      </c>
      <c r="G16" s="266" t="s">
        <v>872</v>
      </c>
      <c r="H16" s="266" t="s">
        <v>872</v>
      </c>
      <c r="I16" s="266" t="s">
        <v>872</v>
      </c>
      <c r="J16" s="266" t="s">
        <v>872</v>
      </c>
      <c r="K16" s="266" t="s">
        <v>872</v>
      </c>
      <c r="L16" s="266" t="s">
        <v>872</v>
      </c>
    </row>
    <row r="17" spans="1:12" ht="15">
      <c r="A17" s="370">
        <v>6</v>
      </c>
      <c r="B17" s="390" t="s">
        <v>866</v>
      </c>
      <c r="C17" s="266" t="s">
        <v>872</v>
      </c>
      <c r="D17" s="266" t="s">
        <v>872</v>
      </c>
      <c r="E17" s="266" t="s">
        <v>872</v>
      </c>
      <c r="F17" s="266" t="s">
        <v>872</v>
      </c>
      <c r="G17" s="266" t="s">
        <v>872</v>
      </c>
      <c r="H17" s="266" t="s">
        <v>872</v>
      </c>
      <c r="I17" s="266" t="s">
        <v>872</v>
      </c>
      <c r="J17" s="266" t="s">
        <v>872</v>
      </c>
      <c r="K17" s="266" t="s">
        <v>872</v>
      </c>
      <c r="L17" s="266" t="s">
        <v>872</v>
      </c>
    </row>
    <row r="18" spans="1:12" ht="15">
      <c r="A18" s="370">
        <v>7</v>
      </c>
      <c r="B18" s="389" t="s">
        <v>873</v>
      </c>
      <c r="C18" s="266" t="s">
        <v>872</v>
      </c>
      <c r="D18" s="266" t="s">
        <v>872</v>
      </c>
      <c r="E18" s="266" t="s">
        <v>872</v>
      </c>
      <c r="F18" s="266" t="s">
        <v>872</v>
      </c>
      <c r="G18" s="266" t="s">
        <v>872</v>
      </c>
      <c r="H18" s="266" t="s">
        <v>872</v>
      </c>
      <c r="I18" s="266" t="s">
        <v>872</v>
      </c>
      <c r="J18" s="266" t="s">
        <v>872</v>
      </c>
      <c r="K18" s="266" t="s">
        <v>872</v>
      </c>
      <c r="L18" s="266" t="s">
        <v>872</v>
      </c>
    </row>
    <row r="19" spans="1:12" ht="15">
      <c r="A19" s="370">
        <v>8</v>
      </c>
      <c r="B19" s="390" t="s">
        <v>868</v>
      </c>
      <c r="C19" s="266" t="s">
        <v>872</v>
      </c>
      <c r="D19" s="266" t="s">
        <v>872</v>
      </c>
      <c r="E19" s="266" t="s">
        <v>872</v>
      </c>
      <c r="F19" s="266" t="s">
        <v>872</v>
      </c>
      <c r="G19" s="266" t="s">
        <v>872</v>
      </c>
      <c r="H19" s="266" t="s">
        <v>872</v>
      </c>
      <c r="I19" s="266" t="s">
        <v>872</v>
      </c>
      <c r="J19" s="266" t="s">
        <v>872</v>
      </c>
      <c r="K19" s="266" t="s">
        <v>872</v>
      </c>
      <c r="L19" s="266" t="s">
        <v>872</v>
      </c>
    </row>
    <row r="20" spans="1:12" ht="15">
      <c r="A20" s="376"/>
      <c r="B20" s="376" t="s">
        <v>16</v>
      </c>
      <c r="C20" s="266" t="s">
        <v>872</v>
      </c>
      <c r="D20" s="266" t="s">
        <v>872</v>
      </c>
      <c r="E20" s="266" t="s">
        <v>872</v>
      </c>
      <c r="F20" s="266" t="s">
        <v>872</v>
      </c>
      <c r="G20" s="266" t="s">
        <v>872</v>
      </c>
      <c r="H20" s="266" t="s">
        <v>872</v>
      </c>
      <c r="I20" s="266" t="s">
        <v>872</v>
      </c>
      <c r="J20" s="266" t="s">
        <v>872</v>
      </c>
      <c r="K20" s="266" t="s">
        <v>872</v>
      </c>
      <c r="L20" s="266" t="s">
        <v>872</v>
      </c>
    </row>
    <row r="21" spans="1:10" ht="12.75">
      <c r="A21" s="84"/>
      <c r="B21" s="104"/>
      <c r="C21" s="104"/>
      <c r="D21" s="265"/>
      <c r="E21" s="265"/>
      <c r="F21" s="265"/>
      <c r="G21" s="265"/>
      <c r="H21" s="265"/>
      <c r="I21" s="265"/>
      <c r="J21" s="265"/>
    </row>
    <row r="22" spans="1:10" ht="12.75">
      <c r="A22" s="84"/>
      <c r="B22" s="104"/>
      <c r="C22" s="104"/>
      <c r="D22" s="265"/>
      <c r="E22" s="265"/>
      <c r="F22" s="265"/>
      <c r="G22" s="265"/>
      <c r="H22" s="265"/>
      <c r="I22" s="265"/>
      <c r="J22" s="265"/>
    </row>
    <row r="23" spans="1:10" ht="12.75">
      <c r="A23" s="84"/>
      <c r="B23" s="104"/>
      <c r="C23" s="104"/>
      <c r="D23" s="265"/>
      <c r="E23" s="265"/>
      <c r="F23" s="265"/>
      <c r="G23" s="265"/>
      <c r="H23" s="265"/>
      <c r="I23" s="265"/>
      <c r="J23" s="265"/>
    </row>
    <row r="24" spans="1:10" ht="12.75">
      <c r="A24" s="84"/>
      <c r="B24" s="104"/>
      <c r="C24" s="104"/>
      <c r="D24" s="265"/>
      <c r="E24" s="265"/>
      <c r="F24" s="265"/>
      <c r="G24" s="265"/>
      <c r="H24" s="265"/>
      <c r="I24" s="265"/>
      <c r="J24" s="265"/>
    </row>
    <row r="25" spans="1:10" ht="12.75">
      <c r="A25" s="84"/>
      <c r="B25" s="104"/>
      <c r="C25" s="104"/>
      <c r="D25" s="265"/>
      <c r="E25" s="265"/>
      <c r="F25" s="265"/>
      <c r="G25" s="265"/>
      <c r="H25" s="265"/>
      <c r="I25" s="265"/>
      <c r="J25" s="265"/>
    </row>
    <row r="26" spans="1:11" ht="12.75">
      <c r="A26" s="13" t="s">
        <v>19</v>
      </c>
      <c r="B26" s="13"/>
      <c r="C26" s="13"/>
      <c r="D26" s="13"/>
      <c r="E26" s="13"/>
      <c r="F26" s="13"/>
      <c r="G26" s="13"/>
      <c r="K26" s="283" t="s">
        <v>902</v>
      </c>
    </row>
    <row r="27" ht="12.75">
      <c r="K27" s="283" t="s">
        <v>890</v>
      </c>
    </row>
    <row r="28" ht="12.75">
      <c r="K28" s="283" t="s">
        <v>892</v>
      </c>
    </row>
    <row r="29" ht="12.75">
      <c r="J29" s="27" t="s">
        <v>82</v>
      </c>
    </row>
    <row r="33" spans="1:10" ht="12.75">
      <c r="A33" s="783"/>
      <c r="B33" s="783"/>
      <c r="C33" s="783"/>
      <c r="D33" s="783"/>
      <c r="E33" s="783"/>
      <c r="F33" s="783"/>
      <c r="G33" s="783"/>
      <c r="H33" s="783"/>
      <c r="I33" s="783"/>
      <c r="J33" s="783"/>
    </row>
    <row r="35" spans="1:10" ht="12.75">
      <c r="A35" s="783"/>
      <c r="B35" s="783"/>
      <c r="C35" s="783"/>
      <c r="D35" s="783"/>
      <c r="E35" s="783"/>
      <c r="F35" s="783"/>
      <c r="G35" s="783"/>
      <c r="H35" s="783"/>
      <c r="I35" s="783"/>
      <c r="J35" s="783"/>
    </row>
  </sheetData>
  <sheetProtection/>
  <mergeCells count="15">
    <mergeCell ref="A35:J35"/>
    <mergeCell ref="A9:A10"/>
    <mergeCell ref="B9:B10"/>
    <mergeCell ref="C9:D9"/>
    <mergeCell ref="E9:F9"/>
    <mergeCell ref="G9:H9"/>
    <mergeCell ref="I9:J9"/>
    <mergeCell ref="K9:L9"/>
    <mergeCell ref="A33:J33"/>
    <mergeCell ref="E1:I1"/>
    <mergeCell ref="A8:B8"/>
    <mergeCell ref="A5:L5"/>
    <mergeCell ref="H8:L8"/>
    <mergeCell ref="A3:L3"/>
    <mergeCell ref="A2:L2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91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view="pageBreakPreview" zoomScale="78" zoomScaleSheetLayoutView="78" zoomScalePageLayoutView="0" workbookViewId="0" topLeftCell="A1">
      <selection activeCell="A1" sqref="A1"/>
    </sheetView>
  </sheetViews>
  <sheetFormatPr defaultColWidth="9.140625" defaultRowHeight="12.75"/>
  <cols>
    <col min="1" max="1" width="7.421875" style="134" customWidth="1"/>
    <col min="2" max="2" width="17.140625" style="134" customWidth="1"/>
    <col min="3" max="3" width="11.00390625" style="134" customWidth="1"/>
    <col min="4" max="4" width="10.00390625" style="134" customWidth="1"/>
    <col min="5" max="5" width="11.8515625" style="134" customWidth="1"/>
    <col min="6" max="6" width="12.140625" style="134" customWidth="1"/>
    <col min="7" max="7" width="13.28125" style="134" customWidth="1"/>
    <col min="8" max="8" width="14.57421875" style="134" customWidth="1"/>
    <col min="9" max="9" width="12.00390625" style="134" customWidth="1"/>
    <col min="10" max="10" width="13.140625" style="134" customWidth="1"/>
    <col min="11" max="11" width="10.8515625" style="134" customWidth="1"/>
    <col min="12" max="12" width="10.7109375" style="134" customWidth="1"/>
    <col min="13" max="16384" width="9.140625" style="134" customWidth="1"/>
  </cols>
  <sheetData>
    <row r="1" spans="5:10" s="76" customFormat="1" ht="12.75">
      <c r="E1" s="784"/>
      <c r="F1" s="784"/>
      <c r="G1" s="784"/>
      <c r="H1" s="784"/>
      <c r="I1" s="784"/>
      <c r="J1" s="261" t="s">
        <v>773</v>
      </c>
    </row>
    <row r="2" spans="1:12" s="76" customFormat="1" ht="15">
      <c r="A2" s="788" t="s">
        <v>0</v>
      </c>
      <c r="B2" s="788"/>
      <c r="C2" s="788"/>
      <c r="D2" s="788"/>
      <c r="E2" s="788"/>
      <c r="F2" s="788"/>
      <c r="G2" s="788"/>
      <c r="H2" s="788"/>
      <c r="I2" s="788"/>
      <c r="J2" s="788"/>
      <c r="K2" s="788"/>
      <c r="L2" s="788"/>
    </row>
    <row r="3" spans="1:12" s="76" customFormat="1" ht="20.25">
      <c r="A3" s="560" t="s">
        <v>651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</row>
    <row r="4" s="76" customFormat="1" ht="14.25" customHeight="1"/>
    <row r="5" spans="1:12" ht="16.5" customHeight="1">
      <c r="A5" s="786" t="s">
        <v>774</v>
      </c>
      <c r="B5" s="786"/>
      <c r="C5" s="786"/>
      <c r="D5" s="786"/>
      <c r="E5" s="786"/>
      <c r="F5" s="786"/>
      <c r="G5" s="786"/>
      <c r="H5" s="786"/>
      <c r="I5" s="786"/>
      <c r="J5" s="786"/>
      <c r="K5" s="786"/>
      <c r="L5" s="786"/>
    </row>
    <row r="6" spans="1:10" ht="13.5" customHeight="1">
      <c r="A6" s="262"/>
      <c r="B6" s="262"/>
      <c r="C6" s="262"/>
      <c r="D6" s="262"/>
      <c r="E6" s="262"/>
      <c r="F6" s="262"/>
      <c r="G6" s="262"/>
      <c r="H6" s="262"/>
      <c r="I6" s="262"/>
      <c r="J6" s="262"/>
    </row>
    <row r="7" ht="0.75" customHeight="1"/>
    <row r="8" spans="1:12" ht="12.75">
      <c r="A8" s="785" t="s">
        <v>893</v>
      </c>
      <c r="B8" s="785"/>
      <c r="C8" s="263"/>
      <c r="H8" s="787" t="s">
        <v>820</v>
      </c>
      <c r="I8" s="787"/>
      <c r="J8" s="787"/>
      <c r="K8" s="787"/>
      <c r="L8" s="787"/>
    </row>
    <row r="9" spans="1:16" ht="21" customHeight="1">
      <c r="A9" s="670" t="s">
        <v>2</v>
      </c>
      <c r="B9" s="670" t="s">
        <v>34</v>
      </c>
      <c r="C9" s="676" t="s">
        <v>767</v>
      </c>
      <c r="D9" s="676"/>
      <c r="E9" s="676" t="s">
        <v>126</v>
      </c>
      <c r="F9" s="676"/>
      <c r="G9" s="676" t="s">
        <v>768</v>
      </c>
      <c r="H9" s="676"/>
      <c r="I9" s="676" t="s">
        <v>127</v>
      </c>
      <c r="J9" s="676"/>
      <c r="K9" s="676" t="s">
        <v>128</v>
      </c>
      <c r="L9" s="676"/>
      <c r="O9" s="265"/>
      <c r="P9" s="265"/>
    </row>
    <row r="10" spans="1:12" ht="45" customHeight="1">
      <c r="A10" s="670"/>
      <c r="B10" s="670"/>
      <c r="C10" s="403" t="s">
        <v>769</v>
      </c>
      <c r="D10" s="403" t="s">
        <v>770</v>
      </c>
      <c r="E10" s="403" t="s">
        <v>771</v>
      </c>
      <c r="F10" s="403" t="s">
        <v>772</v>
      </c>
      <c r="G10" s="403" t="s">
        <v>771</v>
      </c>
      <c r="H10" s="403" t="s">
        <v>772</v>
      </c>
      <c r="I10" s="403" t="s">
        <v>769</v>
      </c>
      <c r="J10" s="403" t="s">
        <v>770</v>
      </c>
      <c r="K10" s="403" t="s">
        <v>769</v>
      </c>
      <c r="L10" s="403" t="s">
        <v>770</v>
      </c>
    </row>
    <row r="11" spans="1:12" ht="12.75">
      <c r="A11" s="80">
        <v>1</v>
      </c>
      <c r="B11" s="80">
        <v>2</v>
      </c>
      <c r="C11" s="80">
        <v>3</v>
      </c>
      <c r="D11" s="80">
        <v>4</v>
      </c>
      <c r="E11" s="80">
        <v>5</v>
      </c>
      <c r="F11" s="80">
        <v>6</v>
      </c>
      <c r="G11" s="80">
        <v>7</v>
      </c>
      <c r="H11" s="80">
        <v>8</v>
      </c>
      <c r="I11" s="80">
        <v>9</v>
      </c>
      <c r="J11" s="80">
        <v>10</v>
      </c>
      <c r="K11" s="80">
        <v>11</v>
      </c>
      <c r="L11" s="80">
        <v>12</v>
      </c>
    </row>
    <row r="12" spans="1:12" ht="15">
      <c r="A12" s="370">
        <v>1</v>
      </c>
      <c r="B12" s="388" t="s">
        <v>861</v>
      </c>
      <c r="C12" s="266" t="s">
        <v>872</v>
      </c>
      <c r="D12" s="266" t="s">
        <v>872</v>
      </c>
      <c r="E12" s="266" t="s">
        <v>872</v>
      </c>
      <c r="F12" s="266" t="s">
        <v>872</v>
      </c>
      <c r="G12" s="266" t="s">
        <v>872</v>
      </c>
      <c r="H12" s="266" t="s">
        <v>872</v>
      </c>
      <c r="I12" s="266" t="s">
        <v>872</v>
      </c>
      <c r="J12" s="266" t="s">
        <v>872</v>
      </c>
      <c r="K12" s="266" t="s">
        <v>872</v>
      </c>
      <c r="L12" s="266" t="s">
        <v>872</v>
      </c>
    </row>
    <row r="13" spans="1:12" ht="15">
      <c r="A13" s="370">
        <v>2</v>
      </c>
      <c r="B13" s="389" t="s">
        <v>862</v>
      </c>
      <c r="C13" s="266" t="s">
        <v>872</v>
      </c>
      <c r="D13" s="266" t="s">
        <v>872</v>
      </c>
      <c r="E13" s="266" t="s">
        <v>872</v>
      </c>
      <c r="F13" s="266" t="s">
        <v>872</v>
      </c>
      <c r="G13" s="266" t="s">
        <v>872</v>
      </c>
      <c r="H13" s="266" t="s">
        <v>872</v>
      </c>
      <c r="I13" s="266" t="s">
        <v>872</v>
      </c>
      <c r="J13" s="266" t="s">
        <v>872</v>
      </c>
      <c r="K13" s="266" t="s">
        <v>872</v>
      </c>
      <c r="L13" s="266" t="s">
        <v>872</v>
      </c>
    </row>
    <row r="14" spans="1:12" ht="15">
      <c r="A14" s="370">
        <v>3</v>
      </c>
      <c r="B14" s="389" t="s">
        <v>863</v>
      </c>
      <c r="C14" s="266" t="s">
        <v>872</v>
      </c>
      <c r="D14" s="266" t="s">
        <v>872</v>
      </c>
      <c r="E14" s="266" t="s">
        <v>872</v>
      </c>
      <c r="F14" s="266" t="s">
        <v>872</v>
      </c>
      <c r="G14" s="266" t="s">
        <v>872</v>
      </c>
      <c r="H14" s="266" t="s">
        <v>872</v>
      </c>
      <c r="I14" s="266" t="s">
        <v>872</v>
      </c>
      <c r="J14" s="266" t="s">
        <v>872</v>
      </c>
      <c r="K14" s="266" t="s">
        <v>872</v>
      </c>
      <c r="L14" s="266" t="s">
        <v>872</v>
      </c>
    </row>
    <row r="15" spans="1:12" ht="15">
      <c r="A15" s="370">
        <v>4</v>
      </c>
      <c r="B15" s="389" t="s">
        <v>864</v>
      </c>
      <c r="C15" s="266" t="s">
        <v>872</v>
      </c>
      <c r="D15" s="266" t="s">
        <v>872</v>
      </c>
      <c r="E15" s="266" t="s">
        <v>872</v>
      </c>
      <c r="F15" s="266" t="s">
        <v>872</v>
      </c>
      <c r="G15" s="266" t="s">
        <v>872</v>
      </c>
      <c r="H15" s="266" t="s">
        <v>872</v>
      </c>
      <c r="I15" s="266" t="s">
        <v>872</v>
      </c>
      <c r="J15" s="266" t="s">
        <v>872</v>
      </c>
      <c r="K15" s="266" t="s">
        <v>872</v>
      </c>
      <c r="L15" s="266" t="s">
        <v>872</v>
      </c>
    </row>
    <row r="16" spans="1:12" ht="15">
      <c r="A16" s="370">
        <v>5</v>
      </c>
      <c r="B16" s="390" t="s">
        <v>865</v>
      </c>
      <c r="C16" s="266" t="s">
        <v>872</v>
      </c>
      <c r="D16" s="266" t="s">
        <v>872</v>
      </c>
      <c r="E16" s="266" t="s">
        <v>872</v>
      </c>
      <c r="F16" s="266" t="s">
        <v>872</v>
      </c>
      <c r="G16" s="266" t="s">
        <v>872</v>
      </c>
      <c r="H16" s="266" t="s">
        <v>872</v>
      </c>
      <c r="I16" s="266" t="s">
        <v>872</v>
      </c>
      <c r="J16" s="266" t="s">
        <v>872</v>
      </c>
      <c r="K16" s="266" t="s">
        <v>872</v>
      </c>
      <c r="L16" s="266" t="s">
        <v>872</v>
      </c>
    </row>
    <row r="17" spans="1:12" ht="15">
      <c r="A17" s="370">
        <v>6</v>
      </c>
      <c r="B17" s="390" t="s">
        <v>866</v>
      </c>
      <c r="C17" s="266" t="s">
        <v>872</v>
      </c>
      <c r="D17" s="266" t="s">
        <v>872</v>
      </c>
      <c r="E17" s="266" t="s">
        <v>872</v>
      </c>
      <c r="F17" s="266" t="s">
        <v>872</v>
      </c>
      <c r="G17" s="266" t="s">
        <v>872</v>
      </c>
      <c r="H17" s="266" t="s">
        <v>872</v>
      </c>
      <c r="I17" s="266" t="s">
        <v>872</v>
      </c>
      <c r="J17" s="266" t="s">
        <v>872</v>
      </c>
      <c r="K17" s="266" t="s">
        <v>872</v>
      </c>
      <c r="L17" s="266" t="s">
        <v>872</v>
      </c>
    </row>
    <row r="18" spans="1:12" ht="15">
      <c r="A18" s="370">
        <v>7</v>
      </c>
      <c r="B18" s="389" t="s">
        <v>873</v>
      </c>
      <c r="C18" s="266" t="s">
        <v>872</v>
      </c>
      <c r="D18" s="266" t="s">
        <v>872</v>
      </c>
      <c r="E18" s="266" t="s">
        <v>872</v>
      </c>
      <c r="F18" s="266" t="s">
        <v>872</v>
      </c>
      <c r="G18" s="266" t="s">
        <v>872</v>
      </c>
      <c r="H18" s="266" t="s">
        <v>872</v>
      </c>
      <c r="I18" s="266" t="s">
        <v>872</v>
      </c>
      <c r="J18" s="266" t="s">
        <v>872</v>
      </c>
      <c r="K18" s="266" t="s">
        <v>872</v>
      </c>
      <c r="L18" s="266" t="s">
        <v>872</v>
      </c>
    </row>
    <row r="19" spans="1:12" ht="15">
      <c r="A19" s="370">
        <v>8</v>
      </c>
      <c r="B19" s="390" t="s">
        <v>868</v>
      </c>
      <c r="C19" s="266" t="s">
        <v>872</v>
      </c>
      <c r="D19" s="266" t="s">
        <v>872</v>
      </c>
      <c r="E19" s="266" t="s">
        <v>872</v>
      </c>
      <c r="F19" s="266" t="s">
        <v>872</v>
      </c>
      <c r="G19" s="266" t="s">
        <v>872</v>
      </c>
      <c r="H19" s="266" t="s">
        <v>872</v>
      </c>
      <c r="I19" s="266" t="s">
        <v>872</v>
      </c>
      <c r="J19" s="266" t="s">
        <v>872</v>
      </c>
      <c r="K19" s="266" t="s">
        <v>872</v>
      </c>
      <c r="L19" s="266" t="s">
        <v>872</v>
      </c>
    </row>
    <row r="20" spans="1:12" ht="15">
      <c r="A20" s="376"/>
      <c r="B20" s="376" t="s">
        <v>16</v>
      </c>
      <c r="C20" s="266" t="s">
        <v>872</v>
      </c>
      <c r="D20" s="266" t="s">
        <v>872</v>
      </c>
      <c r="E20" s="266" t="s">
        <v>872</v>
      </c>
      <c r="F20" s="266" t="s">
        <v>872</v>
      </c>
      <c r="G20" s="266" t="s">
        <v>872</v>
      </c>
      <c r="H20" s="266" t="s">
        <v>872</v>
      </c>
      <c r="I20" s="266" t="s">
        <v>872</v>
      </c>
      <c r="J20" s="266" t="s">
        <v>872</v>
      </c>
      <c r="K20" s="266" t="s">
        <v>872</v>
      </c>
      <c r="L20" s="266" t="s">
        <v>872</v>
      </c>
    </row>
    <row r="21" spans="1:10" ht="12.75">
      <c r="A21" s="84"/>
      <c r="B21" s="104"/>
      <c r="C21" s="104"/>
      <c r="D21" s="265"/>
      <c r="E21" s="265"/>
      <c r="F21" s="265"/>
      <c r="G21" s="265"/>
      <c r="H21" s="265"/>
      <c r="I21" s="265"/>
      <c r="J21" s="265"/>
    </row>
    <row r="22" spans="1:10" ht="12.75">
      <c r="A22" s="84"/>
      <c r="B22" s="104"/>
      <c r="C22" s="104"/>
      <c r="D22" s="265"/>
      <c r="E22" s="265"/>
      <c r="F22" s="265"/>
      <c r="G22" s="265"/>
      <c r="H22" s="265"/>
      <c r="I22" s="265"/>
      <c r="J22" s="265"/>
    </row>
    <row r="23" spans="1:10" ht="12.75">
      <c r="A23" s="84"/>
      <c r="B23" s="104"/>
      <c r="C23" s="104"/>
      <c r="D23" s="265"/>
      <c r="E23" s="265"/>
      <c r="F23" s="265"/>
      <c r="G23" s="265"/>
      <c r="H23" s="265"/>
      <c r="I23" s="265"/>
      <c r="J23" s="265"/>
    </row>
    <row r="24" spans="1:10" ht="12.75">
      <c r="A24" s="84"/>
      <c r="B24" s="104"/>
      <c r="C24" s="104"/>
      <c r="D24" s="265"/>
      <c r="E24" s="265"/>
      <c r="F24" s="265"/>
      <c r="G24" s="265"/>
      <c r="H24" s="265"/>
      <c r="I24" s="265"/>
      <c r="J24" s="265"/>
    </row>
    <row r="25" spans="1:10" ht="12.75">
      <c r="A25" s="84"/>
      <c r="B25" s="104"/>
      <c r="C25" s="104"/>
      <c r="D25" s="265"/>
      <c r="E25" s="265"/>
      <c r="F25" s="265"/>
      <c r="G25" s="265"/>
      <c r="H25" s="265"/>
      <c r="I25" s="265"/>
      <c r="J25" s="265"/>
    </row>
    <row r="26" spans="1:10" ht="12.75">
      <c r="A26" s="84"/>
      <c r="B26" s="104"/>
      <c r="C26" s="104"/>
      <c r="D26" s="265"/>
      <c r="E26" s="265"/>
      <c r="F26" s="265"/>
      <c r="G26" s="265"/>
      <c r="H26" s="265"/>
      <c r="I26" s="265"/>
      <c r="J26" s="265"/>
    </row>
    <row r="27" spans="1:11" ht="12.75">
      <c r="A27" s="13" t="s">
        <v>19</v>
      </c>
      <c r="B27" s="13"/>
      <c r="C27" s="13"/>
      <c r="D27" s="13"/>
      <c r="E27" s="13"/>
      <c r="F27" s="13"/>
      <c r="G27" s="13"/>
      <c r="K27" s="283" t="s">
        <v>902</v>
      </c>
    </row>
    <row r="28" ht="12.75">
      <c r="K28" s="283" t="s">
        <v>890</v>
      </c>
    </row>
    <row r="29" ht="12.75">
      <c r="K29" s="283" t="s">
        <v>892</v>
      </c>
    </row>
    <row r="30" ht="12.75">
      <c r="J30" s="27" t="s">
        <v>82</v>
      </c>
    </row>
    <row r="34" spans="1:10" ht="12.75">
      <c r="A34" s="783"/>
      <c r="B34" s="783"/>
      <c r="C34" s="783"/>
      <c r="D34" s="783"/>
      <c r="E34" s="783"/>
      <c r="F34" s="783"/>
      <c r="G34" s="783"/>
      <c r="H34" s="783"/>
      <c r="I34" s="783"/>
      <c r="J34" s="783"/>
    </row>
    <row r="36" spans="1:10" ht="12.75">
      <c r="A36" s="783"/>
      <c r="B36" s="783"/>
      <c r="C36" s="783"/>
      <c r="D36" s="783"/>
      <c r="E36" s="783"/>
      <c r="F36" s="783"/>
      <c r="G36" s="783"/>
      <c r="H36" s="783"/>
      <c r="I36" s="783"/>
      <c r="J36" s="783"/>
    </row>
  </sheetData>
  <sheetProtection/>
  <mergeCells count="15">
    <mergeCell ref="K9:L9"/>
    <mergeCell ref="A34:J34"/>
    <mergeCell ref="A36:J36"/>
    <mergeCell ref="A9:A10"/>
    <mergeCell ref="B9:B10"/>
    <mergeCell ref="C9:D9"/>
    <mergeCell ref="E9:F9"/>
    <mergeCell ref="G9:H9"/>
    <mergeCell ref="I9:J9"/>
    <mergeCell ref="E1:I1"/>
    <mergeCell ref="A8:B8"/>
    <mergeCell ref="A5:L5"/>
    <mergeCell ref="H8:L8"/>
    <mergeCell ref="A3:L3"/>
    <mergeCell ref="A2:L2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90" zoomScaleNormal="90" zoomScaleSheetLayoutView="100" zoomScalePageLayoutView="0" workbookViewId="0" topLeftCell="A1">
      <selection activeCell="E18" sqref="E18"/>
    </sheetView>
  </sheetViews>
  <sheetFormatPr defaultColWidth="9.140625" defaultRowHeight="12.75"/>
  <cols>
    <col min="1" max="1" width="8.28125" style="0" customWidth="1"/>
    <col min="2" max="2" width="15.57421875" style="0" customWidth="1"/>
    <col min="3" max="3" width="17.28125" style="0" customWidth="1"/>
    <col min="4" max="4" width="21.00390625" style="0" customWidth="1"/>
    <col min="5" max="5" width="21.140625" style="0" customWidth="1"/>
    <col min="6" max="6" width="20.7109375" style="0" customWidth="1"/>
    <col min="7" max="7" width="23.57421875" style="0" customWidth="1"/>
    <col min="8" max="8" width="22.7109375" style="0" customWidth="1"/>
    <col min="9" max="9" width="9.8515625" style="0" customWidth="1"/>
  </cols>
  <sheetData>
    <row r="1" spans="1:8" ht="18">
      <c r="A1" s="577" t="s">
        <v>0</v>
      </c>
      <c r="B1" s="577"/>
      <c r="C1" s="577"/>
      <c r="D1" s="577"/>
      <c r="E1" s="577"/>
      <c r="F1" s="577"/>
      <c r="G1" s="577"/>
      <c r="H1" s="169" t="s">
        <v>261</v>
      </c>
    </row>
    <row r="2" spans="1:8" ht="21">
      <c r="A2" s="578" t="s">
        <v>651</v>
      </c>
      <c r="B2" s="578"/>
      <c r="C2" s="578"/>
      <c r="D2" s="578"/>
      <c r="E2" s="578"/>
      <c r="F2" s="578"/>
      <c r="G2" s="578"/>
      <c r="H2" s="578"/>
    </row>
    <row r="3" spans="1:2" ht="15">
      <c r="A3" s="171"/>
      <c r="B3" s="171"/>
    </row>
    <row r="4" spans="1:8" ht="18" customHeight="1">
      <c r="A4" s="579" t="s">
        <v>655</v>
      </c>
      <c r="B4" s="579"/>
      <c r="C4" s="579"/>
      <c r="D4" s="579"/>
      <c r="E4" s="579"/>
      <c r="F4" s="579"/>
      <c r="G4" s="579"/>
      <c r="H4" s="579"/>
    </row>
    <row r="5" spans="1:2" ht="15">
      <c r="A5" s="172" t="s">
        <v>889</v>
      </c>
      <c r="B5" s="172"/>
    </row>
    <row r="6" spans="1:9" ht="15">
      <c r="A6" s="172"/>
      <c r="B6" s="172"/>
      <c r="G6" s="580" t="s">
        <v>819</v>
      </c>
      <c r="H6" s="580"/>
      <c r="I6" s="97"/>
    </row>
    <row r="7" spans="1:8" ht="59.25" customHeight="1">
      <c r="A7" s="272" t="s">
        <v>2</v>
      </c>
      <c r="B7" s="272" t="s">
        <v>3</v>
      </c>
      <c r="C7" s="273" t="s">
        <v>262</v>
      </c>
      <c r="D7" s="273" t="s">
        <v>263</v>
      </c>
      <c r="E7" s="273" t="s">
        <v>264</v>
      </c>
      <c r="F7" s="273" t="s">
        <v>265</v>
      </c>
      <c r="G7" s="273" t="s">
        <v>266</v>
      </c>
      <c r="H7" s="273" t="s">
        <v>267</v>
      </c>
    </row>
    <row r="8" spans="1:8" s="169" customFormat="1" ht="15">
      <c r="A8" s="173" t="s">
        <v>268</v>
      </c>
      <c r="B8" s="173" t="s">
        <v>269</v>
      </c>
      <c r="C8" s="173" t="s">
        <v>270</v>
      </c>
      <c r="D8" s="173" t="s">
        <v>271</v>
      </c>
      <c r="E8" s="173" t="s">
        <v>272</v>
      </c>
      <c r="F8" s="173" t="s">
        <v>273</v>
      </c>
      <c r="G8" s="173" t="s">
        <v>274</v>
      </c>
      <c r="H8" s="173" t="s">
        <v>275</v>
      </c>
    </row>
    <row r="9" spans="1:8" ht="12.75">
      <c r="A9" s="274">
        <v>1</v>
      </c>
      <c r="B9" s="8" t="s">
        <v>861</v>
      </c>
      <c r="C9" s="270">
        <v>282</v>
      </c>
      <c r="D9" s="270">
        <v>236</v>
      </c>
      <c r="E9" s="270">
        <v>0</v>
      </c>
      <c r="F9" s="270">
        <f>C9+D9+E9</f>
        <v>518</v>
      </c>
      <c r="G9" s="270">
        <v>518</v>
      </c>
      <c r="H9" s="127" t="s">
        <v>869</v>
      </c>
    </row>
    <row r="10" spans="1:8" ht="12.75">
      <c r="A10" s="274">
        <v>2</v>
      </c>
      <c r="B10" s="8" t="s">
        <v>862</v>
      </c>
      <c r="C10" s="270">
        <v>134</v>
      </c>
      <c r="D10" s="270">
        <v>121</v>
      </c>
      <c r="E10" s="270">
        <v>3</v>
      </c>
      <c r="F10" s="270">
        <f aca="true" t="shared" si="0" ref="F10:F16">C10+D10+E10</f>
        <v>258</v>
      </c>
      <c r="G10" s="270">
        <v>258</v>
      </c>
      <c r="H10" s="127" t="s">
        <v>869</v>
      </c>
    </row>
    <row r="11" spans="1:8" ht="12.75">
      <c r="A11" s="274">
        <v>3</v>
      </c>
      <c r="B11" s="8" t="s">
        <v>863</v>
      </c>
      <c r="C11" s="270">
        <v>96</v>
      </c>
      <c r="D11" s="270">
        <v>82</v>
      </c>
      <c r="E11" s="270">
        <v>0</v>
      </c>
      <c r="F11" s="270">
        <f t="shared" si="0"/>
        <v>178</v>
      </c>
      <c r="G11" s="270">
        <v>178</v>
      </c>
      <c r="H11" s="127" t="s">
        <v>869</v>
      </c>
    </row>
    <row r="12" spans="1:8" ht="12.75">
      <c r="A12" s="274">
        <v>4</v>
      </c>
      <c r="B12" s="8" t="s">
        <v>864</v>
      </c>
      <c r="C12" s="270">
        <v>253</v>
      </c>
      <c r="D12" s="270">
        <v>163</v>
      </c>
      <c r="E12" s="270">
        <v>2</v>
      </c>
      <c r="F12" s="270">
        <f t="shared" si="0"/>
        <v>418</v>
      </c>
      <c r="G12" s="270">
        <v>418</v>
      </c>
      <c r="H12" s="127" t="s">
        <v>869</v>
      </c>
    </row>
    <row r="13" spans="1:8" ht="12.75">
      <c r="A13" s="274">
        <v>5</v>
      </c>
      <c r="B13" s="8" t="s">
        <v>865</v>
      </c>
      <c r="C13" s="270">
        <v>326</v>
      </c>
      <c r="D13" s="270">
        <v>225</v>
      </c>
      <c r="E13" s="270">
        <v>0</v>
      </c>
      <c r="F13" s="270">
        <f t="shared" si="0"/>
        <v>551</v>
      </c>
      <c r="G13" s="270">
        <v>551</v>
      </c>
      <c r="H13" s="127" t="s">
        <v>869</v>
      </c>
    </row>
    <row r="14" spans="1:8" ht="12.75">
      <c r="A14" s="274">
        <v>6</v>
      </c>
      <c r="B14" s="8" t="s">
        <v>866</v>
      </c>
      <c r="C14" s="270">
        <v>157</v>
      </c>
      <c r="D14" s="270">
        <v>116</v>
      </c>
      <c r="E14" s="270">
        <v>2</v>
      </c>
      <c r="F14" s="270">
        <f t="shared" si="0"/>
        <v>275</v>
      </c>
      <c r="G14" s="270">
        <v>275</v>
      </c>
      <c r="H14" s="127" t="s">
        <v>869</v>
      </c>
    </row>
    <row r="15" spans="1:8" ht="12.75">
      <c r="A15" s="274">
        <v>7</v>
      </c>
      <c r="B15" s="8" t="s">
        <v>867</v>
      </c>
      <c r="C15" s="270">
        <v>118</v>
      </c>
      <c r="D15" s="270">
        <v>76</v>
      </c>
      <c r="E15" s="270">
        <v>0</v>
      </c>
      <c r="F15" s="270">
        <f t="shared" si="0"/>
        <v>194</v>
      </c>
      <c r="G15" s="270">
        <v>194</v>
      </c>
      <c r="H15" s="127" t="s">
        <v>869</v>
      </c>
    </row>
    <row r="16" spans="1:8" ht="12.75">
      <c r="A16" s="274">
        <v>8</v>
      </c>
      <c r="B16" s="8" t="s">
        <v>868</v>
      </c>
      <c r="C16" s="270">
        <v>75</v>
      </c>
      <c r="D16" s="270">
        <v>65</v>
      </c>
      <c r="E16" s="270">
        <v>0</v>
      </c>
      <c r="F16" s="270">
        <f t="shared" si="0"/>
        <v>140</v>
      </c>
      <c r="G16" s="270">
        <v>140</v>
      </c>
      <c r="H16" s="127" t="s">
        <v>869</v>
      </c>
    </row>
    <row r="17" spans="1:8" ht="12.75">
      <c r="A17" s="8"/>
      <c r="B17" s="24" t="s">
        <v>16</v>
      </c>
      <c r="C17" s="271">
        <f>SUM(C9:C16)</f>
        <v>1441</v>
      </c>
      <c r="D17" s="271">
        <f>SUM(D9:D16)</f>
        <v>1084</v>
      </c>
      <c r="E17" s="271">
        <f>SUM(E9:E16)</f>
        <v>7</v>
      </c>
      <c r="F17" s="271">
        <f>SUM(F9:F16)</f>
        <v>2532</v>
      </c>
      <c r="G17" s="271">
        <f>SUM(G9:G16)</f>
        <v>2532</v>
      </c>
      <c r="H17" s="127" t="s">
        <v>869</v>
      </c>
    </row>
    <row r="19" ht="12.75">
      <c r="A19" s="174" t="s">
        <v>276</v>
      </c>
    </row>
    <row r="22" spans="1:15" ht="12.75">
      <c r="A22" s="175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</row>
    <row r="24" spans="1:8" s="163" customFormat="1" ht="14.25">
      <c r="A24" s="168"/>
      <c r="B24" s="168"/>
      <c r="C24" s="168"/>
      <c r="D24" s="168"/>
      <c r="E24" s="168"/>
      <c r="F24" s="168"/>
      <c r="G24" s="168"/>
      <c r="H24" s="168"/>
    </row>
    <row r="25" spans="1:7" ht="12.75">
      <c r="A25" t="s">
        <v>19</v>
      </c>
      <c r="G25" s="283" t="s">
        <v>902</v>
      </c>
    </row>
    <row r="26" ht="12.75">
      <c r="G26" s="283" t="s">
        <v>890</v>
      </c>
    </row>
    <row r="27" ht="12.75">
      <c r="G27" s="283" t="s">
        <v>892</v>
      </c>
    </row>
    <row r="28" ht="12.75">
      <c r="F28" s="27" t="s">
        <v>82</v>
      </c>
    </row>
  </sheetData>
  <sheetProtection/>
  <mergeCells count="4">
    <mergeCell ref="A1:G1"/>
    <mergeCell ref="A2:H2"/>
    <mergeCell ref="A4:H4"/>
    <mergeCell ref="G6:H6"/>
  </mergeCells>
  <printOptions horizontalCentered="1" vertic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zoomScaleSheetLayoutView="85" zoomScalePageLayoutView="0" workbookViewId="0" topLeftCell="A7">
      <selection activeCell="A1" sqref="A1"/>
    </sheetView>
  </sheetViews>
  <sheetFormatPr defaultColWidth="9.140625" defaultRowHeight="12.75"/>
  <cols>
    <col min="1" max="1" width="8.00390625" style="0" customWidth="1"/>
    <col min="2" max="2" width="11.7109375" style="0" customWidth="1"/>
    <col min="3" max="3" width="9.7109375" style="0" customWidth="1"/>
    <col min="5" max="5" width="9.57421875" style="0" customWidth="1"/>
    <col min="6" max="6" width="9.7109375" style="0" customWidth="1"/>
    <col min="7" max="7" width="10.00390625" style="0" customWidth="1"/>
    <col min="8" max="8" width="9.8515625" style="0" customWidth="1"/>
    <col min="10" max="10" width="10.7109375" style="0" customWidth="1"/>
    <col min="11" max="11" width="8.8515625" style="0" customWidth="1"/>
    <col min="12" max="12" width="9.8515625" style="0" customWidth="1"/>
    <col min="13" max="13" width="8.8515625" style="0" customWidth="1"/>
    <col min="14" max="14" width="11.00390625" style="0" customWidth="1"/>
  </cols>
  <sheetData>
    <row r="1" spans="4:14" ht="16.5" customHeight="1">
      <c r="D1" s="530"/>
      <c r="E1" s="530"/>
      <c r="F1" s="530"/>
      <c r="G1" s="530"/>
      <c r="H1" s="530"/>
      <c r="I1" s="530"/>
      <c r="L1" s="583" t="s">
        <v>86</v>
      </c>
      <c r="M1" s="583"/>
      <c r="N1" s="583"/>
    </row>
    <row r="2" spans="1:14" ht="15.75">
      <c r="A2" s="534" t="s">
        <v>0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</row>
    <row r="3" spans="1:14" ht="20.25">
      <c r="A3" s="535" t="s">
        <v>651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</row>
    <row r="4" ht="11.25" customHeight="1"/>
    <row r="5" spans="1:14" ht="15.75">
      <c r="A5" s="534" t="s">
        <v>656</v>
      </c>
      <c r="B5" s="534"/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</row>
    <row r="7" spans="1:14" ht="12.75">
      <c r="A7" s="537" t="s">
        <v>889</v>
      </c>
      <c r="B7" s="537"/>
      <c r="K7" s="97"/>
      <c r="L7" s="585" t="s">
        <v>819</v>
      </c>
      <c r="M7" s="585"/>
      <c r="N7" s="585"/>
    </row>
    <row r="8" spans="1:14" ht="15.75" customHeight="1">
      <c r="A8" s="581" t="s">
        <v>2</v>
      </c>
      <c r="B8" s="581" t="s">
        <v>3</v>
      </c>
      <c r="C8" s="509" t="s">
        <v>4</v>
      </c>
      <c r="D8" s="509"/>
      <c r="E8" s="509"/>
      <c r="F8" s="556"/>
      <c r="G8" s="584"/>
      <c r="H8" s="557" t="s">
        <v>100</v>
      </c>
      <c r="I8" s="557"/>
      <c r="J8" s="557"/>
      <c r="K8" s="557"/>
      <c r="L8" s="557"/>
      <c r="M8" s="581" t="s">
        <v>133</v>
      </c>
      <c r="N8" s="546" t="s">
        <v>134</v>
      </c>
    </row>
    <row r="9" spans="1:19" ht="38.25">
      <c r="A9" s="582"/>
      <c r="B9" s="582"/>
      <c r="C9" s="269" t="s">
        <v>5</v>
      </c>
      <c r="D9" s="269" t="s">
        <v>6</v>
      </c>
      <c r="E9" s="269" t="s">
        <v>365</v>
      </c>
      <c r="F9" s="278" t="s">
        <v>98</v>
      </c>
      <c r="G9" s="279" t="s">
        <v>366</v>
      </c>
      <c r="H9" s="269" t="s">
        <v>5</v>
      </c>
      <c r="I9" s="269" t="s">
        <v>6</v>
      </c>
      <c r="J9" s="269" t="s">
        <v>365</v>
      </c>
      <c r="K9" s="278" t="s">
        <v>98</v>
      </c>
      <c r="L9" s="278" t="s">
        <v>367</v>
      </c>
      <c r="M9" s="582"/>
      <c r="N9" s="546"/>
      <c r="R9" s="11"/>
      <c r="S9" s="11"/>
    </row>
    <row r="10" spans="1:14" s="13" customFormat="1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</row>
    <row r="11" spans="1:14" ht="12.75">
      <c r="A11" s="274">
        <v>1</v>
      </c>
      <c r="B11" s="8" t="s">
        <v>861</v>
      </c>
      <c r="C11" s="274">
        <v>267</v>
      </c>
      <c r="D11" s="274">
        <v>15</v>
      </c>
      <c r="E11" s="127">
        <v>0</v>
      </c>
      <c r="F11" s="127">
        <v>0</v>
      </c>
      <c r="G11" s="275">
        <f>SUM(C11:F11)</f>
        <v>282</v>
      </c>
      <c r="H11" s="274">
        <v>267</v>
      </c>
      <c r="I11" s="274">
        <v>15</v>
      </c>
      <c r="J11" s="127">
        <v>0</v>
      </c>
      <c r="K11" s="127">
        <v>0</v>
      </c>
      <c r="L11" s="275">
        <f>SUM(H11:K11)</f>
        <v>282</v>
      </c>
      <c r="M11" s="274">
        <f>G11-L11</f>
        <v>0</v>
      </c>
      <c r="N11" s="127" t="s">
        <v>869</v>
      </c>
    </row>
    <row r="12" spans="1:14" ht="12.75">
      <c r="A12" s="274">
        <v>2</v>
      </c>
      <c r="B12" s="8" t="s">
        <v>862</v>
      </c>
      <c r="C12" s="274">
        <v>134</v>
      </c>
      <c r="D12" s="274">
        <v>0</v>
      </c>
      <c r="E12" s="127">
        <v>0</v>
      </c>
      <c r="F12" s="127">
        <v>0</v>
      </c>
      <c r="G12" s="275">
        <f aca="true" t="shared" si="0" ref="G12:G18">SUM(C12:F12)</f>
        <v>134</v>
      </c>
      <c r="H12" s="274">
        <v>134</v>
      </c>
      <c r="I12" s="274">
        <v>0</v>
      </c>
      <c r="J12" s="127">
        <v>0</v>
      </c>
      <c r="K12" s="127">
        <v>0</v>
      </c>
      <c r="L12" s="275">
        <f aca="true" t="shared" si="1" ref="L12:L18">SUM(H12:K12)</f>
        <v>134</v>
      </c>
      <c r="M12" s="274">
        <f aca="true" t="shared" si="2" ref="M12:M18">G12-L12</f>
        <v>0</v>
      </c>
      <c r="N12" s="127" t="s">
        <v>869</v>
      </c>
    </row>
    <row r="13" spans="1:14" ht="12.75">
      <c r="A13" s="274">
        <v>3</v>
      </c>
      <c r="B13" s="8" t="s">
        <v>863</v>
      </c>
      <c r="C13" s="274">
        <v>91</v>
      </c>
      <c r="D13" s="274">
        <v>5</v>
      </c>
      <c r="E13" s="127">
        <v>0</v>
      </c>
      <c r="F13" s="127">
        <v>0</v>
      </c>
      <c r="G13" s="275">
        <f t="shared" si="0"/>
        <v>96</v>
      </c>
      <c r="H13" s="274">
        <v>91</v>
      </c>
      <c r="I13" s="274">
        <v>5</v>
      </c>
      <c r="J13" s="127">
        <v>0</v>
      </c>
      <c r="K13" s="127">
        <v>0</v>
      </c>
      <c r="L13" s="275">
        <f t="shared" si="1"/>
        <v>96</v>
      </c>
      <c r="M13" s="274">
        <f t="shared" si="2"/>
        <v>0</v>
      </c>
      <c r="N13" s="127" t="s">
        <v>869</v>
      </c>
    </row>
    <row r="14" spans="1:14" ht="12.75">
      <c r="A14" s="274">
        <v>4</v>
      </c>
      <c r="B14" s="8" t="s">
        <v>864</v>
      </c>
      <c r="C14" s="274">
        <v>224</v>
      </c>
      <c r="D14" s="274">
        <v>29</v>
      </c>
      <c r="E14" s="127">
        <v>0</v>
      </c>
      <c r="F14" s="127">
        <v>0</v>
      </c>
      <c r="G14" s="275">
        <f t="shared" si="0"/>
        <v>253</v>
      </c>
      <c r="H14" s="274">
        <v>224</v>
      </c>
      <c r="I14" s="274">
        <v>29</v>
      </c>
      <c r="J14" s="127">
        <v>0</v>
      </c>
      <c r="K14" s="127">
        <v>0</v>
      </c>
      <c r="L14" s="275">
        <f t="shared" si="1"/>
        <v>253</v>
      </c>
      <c r="M14" s="274">
        <f t="shared" si="2"/>
        <v>0</v>
      </c>
      <c r="N14" s="127" t="s">
        <v>869</v>
      </c>
    </row>
    <row r="15" spans="1:14" ht="12.75">
      <c r="A15" s="274">
        <v>5</v>
      </c>
      <c r="B15" s="8" t="s">
        <v>865</v>
      </c>
      <c r="C15" s="274">
        <v>255</v>
      </c>
      <c r="D15" s="274">
        <v>71</v>
      </c>
      <c r="E15" s="127">
        <v>0</v>
      </c>
      <c r="F15" s="127">
        <v>0</v>
      </c>
      <c r="G15" s="275">
        <f t="shared" si="0"/>
        <v>326</v>
      </c>
      <c r="H15" s="274">
        <v>255</v>
      </c>
      <c r="I15" s="274">
        <v>71</v>
      </c>
      <c r="J15" s="127">
        <v>0</v>
      </c>
      <c r="K15" s="127">
        <v>0</v>
      </c>
      <c r="L15" s="275">
        <f t="shared" si="1"/>
        <v>326</v>
      </c>
      <c r="M15" s="274">
        <f t="shared" si="2"/>
        <v>0</v>
      </c>
      <c r="N15" s="127" t="s">
        <v>869</v>
      </c>
    </row>
    <row r="16" spans="1:14" ht="12.75">
      <c r="A16" s="274">
        <v>6</v>
      </c>
      <c r="B16" s="8" t="s">
        <v>866</v>
      </c>
      <c r="C16" s="274">
        <v>157</v>
      </c>
      <c r="D16" s="274">
        <v>0</v>
      </c>
      <c r="E16" s="127">
        <v>0</v>
      </c>
      <c r="F16" s="127">
        <v>0</v>
      </c>
      <c r="G16" s="275">
        <f t="shared" si="0"/>
        <v>157</v>
      </c>
      <c r="H16" s="274">
        <v>157</v>
      </c>
      <c r="I16" s="274">
        <v>0</v>
      </c>
      <c r="J16" s="127">
        <v>0</v>
      </c>
      <c r="K16" s="127">
        <v>0</v>
      </c>
      <c r="L16" s="275">
        <f t="shared" si="1"/>
        <v>157</v>
      </c>
      <c r="M16" s="274">
        <f t="shared" si="2"/>
        <v>0</v>
      </c>
      <c r="N16" s="127" t="s">
        <v>869</v>
      </c>
    </row>
    <row r="17" spans="1:14" ht="12.75">
      <c r="A17" s="274">
        <v>7</v>
      </c>
      <c r="B17" s="8" t="s">
        <v>867</v>
      </c>
      <c r="C17" s="274">
        <v>114</v>
      </c>
      <c r="D17" s="274">
        <v>4</v>
      </c>
      <c r="E17" s="127">
        <v>0</v>
      </c>
      <c r="F17" s="127">
        <v>0</v>
      </c>
      <c r="G17" s="275">
        <f t="shared" si="0"/>
        <v>118</v>
      </c>
      <c r="H17" s="274">
        <v>114</v>
      </c>
      <c r="I17" s="274">
        <v>4</v>
      </c>
      <c r="J17" s="127">
        <v>0</v>
      </c>
      <c r="K17" s="127">
        <v>0</v>
      </c>
      <c r="L17" s="275">
        <f t="shared" si="1"/>
        <v>118</v>
      </c>
      <c r="M17" s="274">
        <f t="shared" si="2"/>
        <v>0</v>
      </c>
      <c r="N17" s="127" t="s">
        <v>869</v>
      </c>
    </row>
    <row r="18" spans="1:14" ht="12.75">
      <c r="A18" s="274">
        <v>8</v>
      </c>
      <c r="B18" s="8" t="s">
        <v>868</v>
      </c>
      <c r="C18" s="274">
        <v>66</v>
      </c>
      <c r="D18" s="274">
        <v>9</v>
      </c>
      <c r="E18" s="127">
        <v>0</v>
      </c>
      <c r="F18" s="127">
        <v>0</v>
      </c>
      <c r="G18" s="275">
        <f t="shared" si="0"/>
        <v>75</v>
      </c>
      <c r="H18" s="274">
        <v>66</v>
      </c>
      <c r="I18" s="274">
        <v>9</v>
      </c>
      <c r="J18" s="127">
        <v>0</v>
      </c>
      <c r="K18" s="127">
        <v>0</v>
      </c>
      <c r="L18" s="275">
        <f t="shared" si="1"/>
        <v>75</v>
      </c>
      <c r="M18" s="274">
        <f t="shared" si="2"/>
        <v>0</v>
      </c>
      <c r="N18" s="127" t="s">
        <v>869</v>
      </c>
    </row>
    <row r="19" spans="1:14" ht="12.75">
      <c r="A19" s="274"/>
      <c r="B19" s="24" t="s">
        <v>16</v>
      </c>
      <c r="C19" s="136">
        <f>SUM(C11:C18)</f>
        <v>1308</v>
      </c>
      <c r="D19" s="136">
        <f aca="true" t="shared" si="3" ref="D19:M19">SUM(D11:D18)</f>
        <v>133</v>
      </c>
      <c r="E19" s="136">
        <f t="shared" si="3"/>
        <v>0</v>
      </c>
      <c r="F19" s="136">
        <f t="shared" si="3"/>
        <v>0</v>
      </c>
      <c r="G19" s="136">
        <f t="shared" si="3"/>
        <v>1441</v>
      </c>
      <c r="H19" s="136">
        <f>SUM(H11:H18)</f>
        <v>1308</v>
      </c>
      <c r="I19" s="136">
        <f>SUM(I11:I18)</f>
        <v>133</v>
      </c>
      <c r="J19" s="136">
        <f>SUM(J11:J18)</f>
        <v>0</v>
      </c>
      <c r="K19" s="136">
        <f>SUM(K11:K18)</f>
        <v>0</v>
      </c>
      <c r="L19" s="136">
        <f>SUM(L11:L18)</f>
        <v>1441</v>
      </c>
      <c r="M19" s="136">
        <f t="shared" si="3"/>
        <v>0</v>
      </c>
      <c r="N19" s="127" t="s">
        <v>869</v>
      </c>
    </row>
    <row r="20" ht="12.75">
      <c r="A20" s="9" t="s">
        <v>8</v>
      </c>
    </row>
    <row r="21" ht="12.75">
      <c r="A21" t="s">
        <v>9</v>
      </c>
    </row>
    <row r="22" spans="1:12" ht="12.75">
      <c r="A22" t="s">
        <v>10</v>
      </c>
      <c r="J22" s="10" t="s">
        <v>11</v>
      </c>
      <c r="K22" s="10"/>
      <c r="L22" s="10" t="s">
        <v>11</v>
      </c>
    </row>
    <row r="23" spans="1:12" ht="12.75">
      <c r="A23" s="14" t="s">
        <v>438</v>
      </c>
      <c r="J23" s="10"/>
      <c r="K23" s="10"/>
      <c r="L23" s="10"/>
    </row>
    <row r="24" spans="3:13" ht="12.75">
      <c r="C24" s="14" t="s">
        <v>439</v>
      </c>
      <c r="E24" s="11"/>
      <c r="F24" s="11"/>
      <c r="G24" s="11"/>
      <c r="H24" s="11"/>
      <c r="I24" s="11"/>
      <c r="J24" s="11"/>
      <c r="K24" s="11"/>
      <c r="L24" s="11"/>
      <c r="M24" s="11"/>
    </row>
    <row r="25" spans="3:13" ht="12.75">
      <c r="C25" s="14"/>
      <c r="E25" s="11"/>
      <c r="F25" s="11"/>
      <c r="G25" s="11"/>
      <c r="H25" s="11"/>
      <c r="I25" s="11"/>
      <c r="J25" s="11"/>
      <c r="K25" s="11"/>
      <c r="L25" s="11"/>
      <c r="M25" s="11"/>
    </row>
    <row r="27" spans="1:8" s="163" customFormat="1" ht="14.25">
      <c r="A27" s="168"/>
      <c r="B27" s="168"/>
      <c r="C27" s="168"/>
      <c r="D27" s="168"/>
      <c r="E27" s="168"/>
      <c r="F27" s="168"/>
      <c r="G27" s="168"/>
      <c r="H27" s="168"/>
    </row>
    <row r="28" spans="1:13" ht="12.75">
      <c r="A28" t="s">
        <v>19</v>
      </c>
      <c r="M28" s="283" t="s">
        <v>902</v>
      </c>
    </row>
    <row r="29" ht="12.75">
      <c r="M29" s="283" t="s">
        <v>890</v>
      </c>
    </row>
    <row r="30" ht="12.75">
      <c r="M30" s="283" t="s">
        <v>892</v>
      </c>
    </row>
    <row r="31" ht="12.75">
      <c r="L31" s="26" t="s">
        <v>82</v>
      </c>
    </row>
  </sheetData>
  <sheetProtection/>
  <mergeCells count="13">
    <mergeCell ref="L7:N7"/>
    <mergeCell ref="A7:B7"/>
    <mergeCell ref="M8:M9"/>
    <mergeCell ref="D1:I1"/>
    <mergeCell ref="B8:B9"/>
    <mergeCell ref="A8:A9"/>
    <mergeCell ref="A2:N2"/>
    <mergeCell ref="L1:N1"/>
    <mergeCell ref="A3:N3"/>
    <mergeCell ref="A5:N5"/>
    <mergeCell ref="H8:L8"/>
    <mergeCell ref="C8:G8"/>
    <mergeCell ref="N8:N9"/>
  </mergeCells>
  <printOptions horizontalCentered="1" vertic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SheetLayoutView="90" zoomScalePageLayoutView="0" workbookViewId="0" topLeftCell="A4">
      <selection activeCell="G11" sqref="G11:G19"/>
    </sheetView>
  </sheetViews>
  <sheetFormatPr defaultColWidth="9.140625" defaultRowHeight="12.75"/>
  <cols>
    <col min="1" max="1" width="7.57421875" style="0" customWidth="1"/>
    <col min="2" max="2" width="10.7109375" style="0" customWidth="1"/>
    <col min="3" max="3" width="9.7109375" style="0" customWidth="1"/>
    <col min="5" max="5" width="9.57421875" style="0" customWidth="1"/>
    <col min="6" max="6" width="7.57421875" style="0" customWidth="1"/>
    <col min="7" max="7" width="8.421875" style="0" customWidth="1"/>
    <col min="8" max="8" width="10.57421875" style="0" customWidth="1"/>
    <col min="9" max="9" width="9.8515625" style="0" customWidth="1"/>
    <col min="12" max="12" width="7.57421875" style="0" customWidth="1"/>
    <col min="13" max="13" width="12.28125" style="0" customWidth="1"/>
    <col min="14" max="14" width="15.8515625" style="0" customWidth="1"/>
  </cols>
  <sheetData>
    <row r="1" spans="4:14" ht="15.75" customHeight="1">
      <c r="D1" s="530"/>
      <c r="E1" s="530"/>
      <c r="F1" s="530"/>
      <c r="G1" s="530"/>
      <c r="H1" s="530"/>
      <c r="I1" s="530"/>
      <c r="J1" s="530"/>
      <c r="K1" s="1"/>
      <c r="M1" s="583" t="s">
        <v>87</v>
      </c>
      <c r="N1" s="583"/>
    </row>
    <row r="2" spans="1:14" ht="15">
      <c r="A2" s="587" t="s">
        <v>0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</row>
    <row r="3" spans="1:14" ht="20.25">
      <c r="A3" s="535" t="s">
        <v>651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</row>
    <row r="4" ht="11.25" customHeight="1"/>
    <row r="5" spans="1:14" ht="15.75">
      <c r="A5" s="536" t="s">
        <v>657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</row>
    <row r="7" spans="1:14" ht="12.75">
      <c r="A7" s="537" t="s">
        <v>891</v>
      </c>
      <c r="B7" s="537"/>
      <c r="L7" s="585" t="s">
        <v>819</v>
      </c>
      <c r="M7" s="585"/>
      <c r="N7" s="585"/>
    </row>
    <row r="8" spans="1:14" ht="15.75" customHeight="1">
      <c r="A8" s="581" t="s">
        <v>2</v>
      </c>
      <c r="B8" s="581" t="s">
        <v>3</v>
      </c>
      <c r="C8" s="509" t="s">
        <v>4</v>
      </c>
      <c r="D8" s="509"/>
      <c r="E8" s="509"/>
      <c r="F8" s="509"/>
      <c r="G8" s="509"/>
      <c r="H8" s="509" t="s">
        <v>100</v>
      </c>
      <c r="I8" s="509"/>
      <c r="J8" s="509"/>
      <c r="K8" s="509"/>
      <c r="L8" s="509"/>
      <c r="M8" s="581" t="s">
        <v>133</v>
      </c>
      <c r="N8" s="546" t="s">
        <v>134</v>
      </c>
    </row>
    <row r="9" spans="1:19" ht="51">
      <c r="A9" s="582"/>
      <c r="B9" s="582"/>
      <c r="C9" s="269" t="s">
        <v>5</v>
      </c>
      <c r="D9" s="269" t="s">
        <v>6</v>
      </c>
      <c r="E9" s="269" t="s">
        <v>365</v>
      </c>
      <c r="F9" s="269" t="s">
        <v>98</v>
      </c>
      <c r="G9" s="269" t="s">
        <v>206</v>
      </c>
      <c r="H9" s="269" t="s">
        <v>5</v>
      </c>
      <c r="I9" s="269" t="s">
        <v>6</v>
      </c>
      <c r="J9" s="269" t="s">
        <v>365</v>
      </c>
      <c r="K9" s="269" t="s">
        <v>98</v>
      </c>
      <c r="L9" s="269" t="s">
        <v>205</v>
      </c>
      <c r="M9" s="582"/>
      <c r="N9" s="546"/>
      <c r="R9" s="11"/>
      <c r="S9" s="11"/>
    </row>
    <row r="10" spans="1:14" s="13" customFormat="1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</row>
    <row r="11" spans="1:14" ht="12.75">
      <c r="A11" s="274">
        <v>1</v>
      </c>
      <c r="B11" s="8" t="s">
        <v>861</v>
      </c>
      <c r="C11" s="274">
        <v>0</v>
      </c>
      <c r="D11" s="274">
        <v>0</v>
      </c>
      <c r="E11" s="127">
        <v>0</v>
      </c>
      <c r="F11" s="127">
        <v>0</v>
      </c>
      <c r="G11" s="275">
        <f>SUM(C11:F11)</f>
        <v>0</v>
      </c>
      <c r="H11" s="274">
        <v>0</v>
      </c>
      <c r="I11" s="274">
        <v>0</v>
      </c>
      <c r="J11" s="127">
        <v>0</v>
      </c>
      <c r="K11" s="127">
        <v>0</v>
      </c>
      <c r="L11" s="275">
        <f>SUM(H11:K11)</f>
        <v>0</v>
      </c>
      <c r="M11" s="274">
        <f>G11-L11</f>
        <v>0</v>
      </c>
      <c r="N11" s="127" t="s">
        <v>869</v>
      </c>
    </row>
    <row r="12" spans="1:14" ht="12.75">
      <c r="A12" s="274">
        <v>2</v>
      </c>
      <c r="B12" s="8" t="s">
        <v>862</v>
      </c>
      <c r="C12" s="274">
        <v>0</v>
      </c>
      <c r="D12" s="274">
        <v>3</v>
      </c>
      <c r="E12" s="127">
        <v>0</v>
      </c>
      <c r="F12" s="127">
        <v>0</v>
      </c>
      <c r="G12" s="275">
        <f aca="true" t="shared" si="0" ref="G12:G18">SUM(C12:F12)</f>
        <v>3</v>
      </c>
      <c r="H12" s="274">
        <v>0</v>
      </c>
      <c r="I12" s="274">
        <v>3</v>
      </c>
      <c r="J12" s="127">
        <v>0</v>
      </c>
      <c r="K12" s="127">
        <v>0</v>
      </c>
      <c r="L12" s="275">
        <f aca="true" t="shared" si="1" ref="L12:L18">SUM(H12:K12)</f>
        <v>3</v>
      </c>
      <c r="M12" s="274">
        <f aca="true" t="shared" si="2" ref="M12:M18">G12-L12</f>
        <v>0</v>
      </c>
      <c r="N12" s="127" t="s">
        <v>869</v>
      </c>
    </row>
    <row r="13" spans="1:14" ht="12.75">
      <c r="A13" s="274">
        <v>3</v>
      </c>
      <c r="B13" s="8" t="s">
        <v>863</v>
      </c>
      <c r="C13" s="274">
        <v>0</v>
      </c>
      <c r="D13" s="274">
        <v>0</v>
      </c>
      <c r="E13" s="127">
        <v>0</v>
      </c>
      <c r="F13" s="127">
        <v>0</v>
      </c>
      <c r="G13" s="275">
        <f t="shared" si="0"/>
        <v>0</v>
      </c>
      <c r="H13" s="274">
        <v>0</v>
      </c>
      <c r="I13" s="274">
        <v>0</v>
      </c>
      <c r="J13" s="127">
        <v>0</v>
      </c>
      <c r="K13" s="127">
        <v>0</v>
      </c>
      <c r="L13" s="275">
        <f t="shared" si="1"/>
        <v>0</v>
      </c>
      <c r="M13" s="274">
        <f t="shared" si="2"/>
        <v>0</v>
      </c>
      <c r="N13" s="127" t="s">
        <v>869</v>
      </c>
    </row>
    <row r="14" spans="1:14" ht="12.75">
      <c r="A14" s="274">
        <v>4</v>
      </c>
      <c r="B14" s="8" t="s">
        <v>864</v>
      </c>
      <c r="C14" s="274">
        <v>1</v>
      </c>
      <c r="D14" s="274">
        <v>1</v>
      </c>
      <c r="E14" s="127">
        <v>0</v>
      </c>
      <c r="F14" s="127">
        <v>0</v>
      </c>
      <c r="G14" s="275">
        <f t="shared" si="0"/>
        <v>2</v>
      </c>
      <c r="H14" s="274">
        <v>1</v>
      </c>
      <c r="I14" s="274">
        <v>1</v>
      </c>
      <c r="J14" s="127">
        <v>0</v>
      </c>
      <c r="K14" s="127">
        <v>0</v>
      </c>
      <c r="L14" s="275">
        <f t="shared" si="1"/>
        <v>2</v>
      </c>
      <c r="M14" s="274">
        <f t="shared" si="2"/>
        <v>0</v>
      </c>
      <c r="N14" s="127" t="s">
        <v>869</v>
      </c>
    </row>
    <row r="15" spans="1:14" ht="12.75">
      <c r="A15" s="274">
        <v>5</v>
      </c>
      <c r="B15" s="8" t="s">
        <v>865</v>
      </c>
      <c r="C15" s="274">
        <v>0</v>
      </c>
      <c r="D15" s="274">
        <v>0</v>
      </c>
      <c r="E15" s="127">
        <v>0</v>
      </c>
      <c r="F15" s="127">
        <v>0</v>
      </c>
      <c r="G15" s="275">
        <f t="shared" si="0"/>
        <v>0</v>
      </c>
      <c r="H15" s="274">
        <v>0</v>
      </c>
      <c r="I15" s="274">
        <v>0</v>
      </c>
      <c r="J15" s="127">
        <v>0</v>
      </c>
      <c r="K15" s="127">
        <v>0</v>
      </c>
      <c r="L15" s="275">
        <f t="shared" si="1"/>
        <v>0</v>
      </c>
      <c r="M15" s="274">
        <f t="shared" si="2"/>
        <v>0</v>
      </c>
      <c r="N15" s="127" t="s">
        <v>869</v>
      </c>
    </row>
    <row r="16" spans="1:14" ht="12.75">
      <c r="A16" s="274">
        <v>6</v>
      </c>
      <c r="B16" s="8" t="s">
        <v>866</v>
      </c>
      <c r="C16" s="274">
        <v>2</v>
      </c>
      <c r="D16" s="274">
        <v>0</v>
      </c>
      <c r="E16" s="127">
        <v>0</v>
      </c>
      <c r="F16" s="127">
        <v>0</v>
      </c>
      <c r="G16" s="275">
        <f t="shared" si="0"/>
        <v>2</v>
      </c>
      <c r="H16" s="274">
        <v>2</v>
      </c>
      <c r="I16" s="274">
        <v>0</v>
      </c>
      <c r="J16" s="127">
        <v>0</v>
      </c>
      <c r="K16" s="127">
        <v>0</v>
      </c>
      <c r="L16" s="275">
        <f t="shared" si="1"/>
        <v>2</v>
      </c>
      <c r="M16" s="274">
        <f t="shared" si="2"/>
        <v>0</v>
      </c>
      <c r="N16" s="127" t="s">
        <v>869</v>
      </c>
    </row>
    <row r="17" spans="1:14" ht="12.75">
      <c r="A17" s="274">
        <v>7</v>
      </c>
      <c r="B17" s="8" t="s">
        <v>867</v>
      </c>
      <c r="C17" s="274">
        <v>0</v>
      </c>
      <c r="D17" s="274">
        <v>0</v>
      </c>
      <c r="E17" s="127">
        <v>0</v>
      </c>
      <c r="F17" s="127">
        <v>0</v>
      </c>
      <c r="G17" s="275">
        <f t="shared" si="0"/>
        <v>0</v>
      </c>
      <c r="H17" s="274">
        <v>0</v>
      </c>
      <c r="I17" s="274">
        <v>0</v>
      </c>
      <c r="J17" s="127">
        <v>0</v>
      </c>
      <c r="K17" s="127">
        <v>0</v>
      </c>
      <c r="L17" s="275">
        <f t="shared" si="1"/>
        <v>0</v>
      </c>
      <c r="M17" s="274">
        <f t="shared" si="2"/>
        <v>0</v>
      </c>
      <c r="N17" s="127" t="s">
        <v>869</v>
      </c>
    </row>
    <row r="18" spans="1:14" ht="12.75">
      <c r="A18" s="274">
        <v>8</v>
      </c>
      <c r="B18" s="8" t="s">
        <v>868</v>
      </c>
      <c r="C18" s="274">
        <v>0</v>
      </c>
      <c r="D18" s="274">
        <v>0</v>
      </c>
      <c r="E18" s="127">
        <v>0</v>
      </c>
      <c r="F18" s="127">
        <v>0</v>
      </c>
      <c r="G18" s="275">
        <f t="shared" si="0"/>
        <v>0</v>
      </c>
      <c r="H18" s="274">
        <v>0</v>
      </c>
      <c r="I18" s="274">
        <v>0</v>
      </c>
      <c r="J18" s="127">
        <v>0</v>
      </c>
      <c r="K18" s="127">
        <v>0</v>
      </c>
      <c r="L18" s="275">
        <f t="shared" si="1"/>
        <v>0</v>
      </c>
      <c r="M18" s="274">
        <f t="shared" si="2"/>
        <v>0</v>
      </c>
      <c r="N18" s="127" t="s">
        <v>869</v>
      </c>
    </row>
    <row r="19" spans="1:14" ht="12.75">
      <c r="A19" s="274"/>
      <c r="B19" s="24" t="s">
        <v>16</v>
      </c>
      <c r="C19" s="136">
        <f>SUM(C11:C18)</f>
        <v>3</v>
      </c>
      <c r="D19" s="136">
        <f aca="true" t="shared" si="3" ref="D19:M19">SUM(D11:D18)</f>
        <v>4</v>
      </c>
      <c r="E19" s="136">
        <f t="shared" si="3"/>
        <v>0</v>
      </c>
      <c r="F19" s="136">
        <f t="shared" si="3"/>
        <v>0</v>
      </c>
      <c r="G19" s="136">
        <f t="shared" si="3"/>
        <v>7</v>
      </c>
      <c r="H19" s="136">
        <f>SUM(H11:H18)</f>
        <v>3</v>
      </c>
      <c r="I19" s="136">
        <f>SUM(I11:I18)</f>
        <v>4</v>
      </c>
      <c r="J19" s="136">
        <f>SUM(J11:J18)</f>
        <v>0</v>
      </c>
      <c r="K19" s="136">
        <f>SUM(K11:K18)</f>
        <v>0</v>
      </c>
      <c r="L19" s="136">
        <f>SUM(L11:L18)</f>
        <v>7</v>
      </c>
      <c r="M19" s="136">
        <f t="shared" si="3"/>
        <v>0</v>
      </c>
      <c r="N19" s="127" t="s">
        <v>869</v>
      </c>
    </row>
    <row r="20" spans="1:14" ht="12.7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ht="12.75">
      <c r="A21" s="9" t="s">
        <v>8</v>
      </c>
    </row>
    <row r="22" ht="12.75">
      <c r="A22" t="s">
        <v>9</v>
      </c>
    </row>
    <row r="23" spans="1:14" ht="12.75">
      <c r="A23" t="s">
        <v>10</v>
      </c>
      <c r="L23" s="10" t="s">
        <v>11</v>
      </c>
      <c r="M23" s="10"/>
      <c r="N23" s="10" t="s">
        <v>11</v>
      </c>
    </row>
    <row r="24" spans="1:12" ht="12.75">
      <c r="A24" s="14" t="s">
        <v>438</v>
      </c>
      <c r="J24" s="10"/>
      <c r="K24" s="10"/>
      <c r="L24" s="10"/>
    </row>
    <row r="25" spans="3:13" ht="12.75">
      <c r="C25" s="14" t="s">
        <v>439</v>
      </c>
      <c r="E25" s="11"/>
      <c r="F25" s="11"/>
      <c r="G25" s="11"/>
      <c r="H25" s="11"/>
      <c r="I25" s="11"/>
      <c r="J25" s="11"/>
      <c r="K25" s="11"/>
      <c r="L25" s="11"/>
      <c r="M25" s="11"/>
    </row>
    <row r="26" spans="5:14" ht="12.75"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8" s="163" customFormat="1" ht="14.25">
      <c r="A27" s="168"/>
      <c r="B27" s="168"/>
      <c r="C27" s="168"/>
      <c r="D27" s="168"/>
      <c r="E27" s="168"/>
      <c r="F27" s="168"/>
      <c r="G27" s="168"/>
      <c r="H27" s="168"/>
    </row>
    <row r="28" spans="1:13" ht="12.75">
      <c r="A28" s="13" t="s">
        <v>19</v>
      </c>
      <c r="M28" s="283" t="s">
        <v>902</v>
      </c>
    </row>
    <row r="29" ht="12.75">
      <c r="M29" s="283" t="s">
        <v>890</v>
      </c>
    </row>
    <row r="30" ht="12.75">
      <c r="M30" s="283" t="s">
        <v>892</v>
      </c>
    </row>
    <row r="31" spans="12:14" ht="12.75">
      <c r="L31" s="26" t="s">
        <v>82</v>
      </c>
      <c r="M31" s="29"/>
      <c r="N31" s="29"/>
    </row>
    <row r="32" spans="1:14" ht="12.75">
      <c r="A32" s="586"/>
      <c r="B32" s="586"/>
      <c r="C32" s="586"/>
      <c r="D32" s="586"/>
      <c r="E32" s="586"/>
      <c r="F32" s="586"/>
      <c r="G32" s="586"/>
      <c r="H32" s="586"/>
      <c r="I32" s="586"/>
      <c r="J32" s="586"/>
      <c r="K32" s="586"/>
      <c r="L32" s="586"/>
      <c r="M32" s="586"/>
      <c r="N32" s="586"/>
    </row>
  </sheetData>
  <sheetProtection/>
  <mergeCells count="14">
    <mergeCell ref="D1:J1"/>
    <mergeCell ref="A2:N2"/>
    <mergeCell ref="A3:N3"/>
    <mergeCell ref="A5:N5"/>
    <mergeCell ref="L7:N7"/>
    <mergeCell ref="A7:B7"/>
    <mergeCell ref="M1:N1"/>
    <mergeCell ref="A32:N32"/>
    <mergeCell ref="M8:M9"/>
    <mergeCell ref="N8:N9"/>
    <mergeCell ref="A8:A9"/>
    <mergeCell ref="B8:B9"/>
    <mergeCell ref="C8:G8"/>
    <mergeCell ref="H8:L8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2018-05-20T08:12:04Z</cp:lastPrinted>
  <dcterms:created xsi:type="dcterms:W3CDTF">1996-10-14T23:33:28Z</dcterms:created>
  <dcterms:modified xsi:type="dcterms:W3CDTF">2018-05-30T09:18:58Z</dcterms:modified>
  <cp:category/>
  <cp:version/>
  <cp:contentType/>
  <cp:contentStatus/>
</cp:coreProperties>
</file>